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5480" windowHeight="7950" tabRatio="578" activeTab="0"/>
  </bookViews>
  <sheets>
    <sheet name="итог" sheetId="1" r:id="rId1"/>
  </sheets>
  <definedNames>
    <definedName name="Excel_BuiltIn_Print_Area_3">#REF!</definedName>
    <definedName name="_xlnm.Print_Area" localSheetId="0">'итог'!$A$1:$BX$48</definedName>
  </definedNames>
  <calcPr fullCalcOnLoad="1"/>
</workbook>
</file>

<file path=xl/sharedStrings.xml><?xml version="1.0" encoding="utf-8"?>
<sst xmlns="http://schemas.openxmlformats.org/spreadsheetml/2006/main" count="256" uniqueCount="114">
  <si>
    <t>ПЕРЕЧЕНЬ</t>
  </si>
  <si>
    <t>обязательных работ и услуг по содержанию и ремонту общего имущества</t>
  </si>
  <si>
    <t>собственников помещений в многоквартирном доме, являющегося</t>
  </si>
  <si>
    <t>Перечень обязательных работ, услуг</t>
  </si>
  <si>
    <t>деревянные благоустроенные жилые дома</t>
  </si>
  <si>
    <t>Периодичность</t>
  </si>
  <si>
    <t>на 1 кв.м.</t>
  </si>
  <si>
    <t>I. Содержание помещений общего пользования</t>
  </si>
  <si>
    <t>1. Подметание полов во всех помещениях общего пользования</t>
  </si>
  <si>
    <t>раз(а) в неделю</t>
  </si>
  <si>
    <t>2. Подметание полов кабины лифта и влажная уборка</t>
  </si>
  <si>
    <t>3. Очистка и влажная уборка мусорных камер</t>
  </si>
  <si>
    <t>4. Мытье и протирка закрывающих устройств мусоропровода</t>
  </si>
  <si>
    <t>раз(а) в месяц</t>
  </si>
  <si>
    <t>II. Уборка земельного участка, входящего в состав общего имущества многоквартирного дома</t>
  </si>
  <si>
    <t>5. Подметание земельного участка в летний период</t>
  </si>
  <si>
    <t>6. Уборка мусора с газона, очистка урн</t>
  </si>
  <si>
    <t>7. Уборка мусора на контейнерных площадках (помойных ям)</t>
  </si>
  <si>
    <t>8. Сдвижка и подметание снега при отсутствии снегопадов</t>
  </si>
  <si>
    <t>по мере необходимости. Начало работ не позднее _____ часов после начала снегопада</t>
  </si>
  <si>
    <t>III. Подготовка многоквартирного дома к сезонной эксплуатации</t>
  </si>
  <si>
    <t>раз(а) в год</t>
  </si>
  <si>
    <t>по мере необходимости в течение (указать период устранения неисправности)</t>
  </si>
  <si>
    <t>IV. Проведение технических осмотров и мелкий ремонт</t>
  </si>
  <si>
    <t>проверка исправности вытяжек ____ раз(а) в год. Проверка наличия тяги в дымовентиляционных каналах ____ раз(а) в год. Проверка заземления оболочки электрокабеля, замеры сопротивления ____ раз(а) в год.</t>
  </si>
  <si>
    <t>постоянно
на системах водоснабжения, теплоснабжения, газоснабжения, канализации, энергоснабжения</t>
  </si>
  <si>
    <t>Общая годовая стоимость работ по многоквартирным домам</t>
  </si>
  <si>
    <t>Площадь жилых помещений</t>
  </si>
  <si>
    <t>Стоимость на 1 кв. м. жилой площади (руб./мес.)  (размер платы в месяц на 1 кв. м.)  с газоснабжением/без газоснабжения</t>
  </si>
  <si>
    <t>Стоимость работ (размер платы) в руб. по многоквартирным домам</t>
  </si>
  <si>
    <t>объектом конкурса</t>
  </si>
  <si>
    <t>9. Сдвижка и подметание снега при снегопаде, c подсыпкой противоскользящего материала</t>
  </si>
  <si>
    <t>10.Сбразывание снега с крыш, сбивание сосулек</t>
  </si>
  <si>
    <t>11. Вывоз твердых бытовых отходов (ТБО), жидких бытовых отходов</t>
  </si>
  <si>
    <t>12. Очистка выгребных ям (для деревянных неблагоустроенных зданий)</t>
  </si>
  <si>
    <t>13. Укрепление водосточных труб, колен и воронок</t>
  </si>
  <si>
    <t>14. Расконсервирование и ремонт поливочной системы, консервация системы центрального отопления, ремонт просевшей отмостки</t>
  </si>
  <si>
    <t>15. Замена разбитых стекол окон и дверей в помещениях общего пользования</t>
  </si>
  <si>
    <t>16. Ремонт, регулировка, промывка, испытание, расконсервация систем центрального отопления, утепление бойлеров, утепление и прочистка дымовентиляционных каналов, консервация поливочных систем, проверка состояния и ремонт продухов в цоколях зданий, ремонт и утепление наружных водоразборных кранов и колонок, ремонт и укрепление входных дверей</t>
  </si>
  <si>
    <t>17.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</si>
  <si>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>18. Аварийное обслуживание</t>
  </si>
  <si>
    <t>19. Дератизация, дезинсекция</t>
  </si>
  <si>
    <t>V. Техническое обслуживание внутридомового газового оборудования (ВДГО)</t>
  </si>
  <si>
    <t>месяцы</t>
  </si>
  <si>
    <t>ул. Романа Куликова, 7</t>
  </si>
  <si>
    <t>ул. Учительская, 65</t>
  </si>
  <si>
    <t>ул. Суфтина 1 проезд, 4</t>
  </si>
  <si>
    <t>ул. Урицкого, 26</t>
  </si>
  <si>
    <t>ул. Урицкого, 31</t>
  </si>
  <si>
    <t>ул. Урицкого, 32, корп. 1</t>
  </si>
  <si>
    <t>ул. Коммунальная, 7</t>
  </si>
  <si>
    <t>ул. Коммунальная, 11</t>
  </si>
  <si>
    <t>ул. Красноармейская, 21, корп. 1</t>
  </si>
  <si>
    <t>пр. Новгородский, 25</t>
  </si>
  <si>
    <t>ул. П.Усова, 3 корп.1</t>
  </si>
  <si>
    <t>ул. П.Усова, 31 корп.1</t>
  </si>
  <si>
    <t>деревянные  жилые дома благоустроенные без центрального отопления</t>
  </si>
  <si>
    <t>ул. Коммунальная, 4</t>
  </si>
  <si>
    <t>пр. Ленинградский, 28</t>
  </si>
  <si>
    <t>пр. Московский, 8, корп. 2</t>
  </si>
  <si>
    <t>пр. Московский, 15</t>
  </si>
  <si>
    <t>пр. Московский, 19</t>
  </si>
  <si>
    <t>ул. Урицкого, 6, корп. 1</t>
  </si>
  <si>
    <t>ул. П.Усова, 9, корп. 1</t>
  </si>
  <si>
    <t>ул. П.Усова, 11</t>
  </si>
  <si>
    <t>ул. П.Усова,  15</t>
  </si>
  <si>
    <t>ул. П.Усова,  21</t>
  </si>
  <si>
    <t>ул. П.Усова,  27</t>
  </si>
  <si>
    <t>ул. П.Усова,  37</t>
  </si>
  <si>
    <t>ул. П.Усова,  41</t>
  </si>
  <si>
    <t>деревянные дома без центр отопл и газоснабжения</t>
  </si>
  <si>
    <t>ул. П.Усова, 13</t>
  </si>
  <si>
    <t>дерев дома неблагоустроенные без цент отопл и канализации</t>
  </si>
  <si>
    <t>ул. Нагорная, 39</t>
  </si>
  <si>
    <t>ул. Нагорная, 55</t>
  </si>
  <si>
    <t>ул. Нагорная, 55, корп. 1</t>
  </si>
  <si>
    <t>ул. Нагорная, 38</t>
  </si>
  <si>
    <t>ул. Нагорная, 40</t>
  </si>
  <si>
    <t>Приложение №2</t>
  </si>
  <si>
    <t>к извещению и документации</t>
  </si>
  <si>
    <t>о проведении открытого конкурса</t>
  </si>
  <si>
    <t>Жилой район Ломоносовский территориальный округ</t>
  </si>
  <si>
    <t>VI. Расходы по управлению МКД</t>
  </si>
  <si>
    <t>20. Проверка и обслуживание коллективных приборов учета электроэнергии</t>
  </si>
  <si>
    <t>21. Проверка и обслуживание коллективных приборов учета воды</t>
  </si>
  <si>
    <t>22. Проверка и обслуживание коллективных приборов учета тепловой энергии</t>
  </si>
  <si>
    <t>деревянные  жилые дома признанными аварийными или непригодными для проживания согласно МВК</t>
  </si>
  <si>
    <t>ул. Стрелковая, 8-й проезд, 14</t>
  </si>
  <si>
    <t>ул. Володарского, 34, корп. 1</t>
  </si>
  <si>
    <t>пр. Советских космонавтов, 83</t>
  </si>
  <si>
    <t>ул. Володарского, 69</t>
  </si>
  <si>
    <t>ул. Выучейского, 39</t>
  </si>
  <si>
    <t>пр. Обводный канал, 27</t>
  </si>
  <si>
    <t>ул. Северодвинская, 65/ ул. Котласская, 10</t>
  </si>
  <si>
    <t>ул. Г.Суфтина, 2, корп. 1</t>
  </si>
  <si>
    <t>ул. Володарского, 76</t>
  </si>
  <si>
    <t>ул. Г. Суфтина, 27, корп. 1</t>
  </si>
  <si>
    <t>ул. Г. Суфтина, 15</t>
  </si>
  <si>
    <t>Суфтина, 1-й проезд, 6</t>
  </si>
  <si>
    <t>Суфтина, 1-й проезд, 6, корп. 1</t>
  </si>
  <si>
    <t>ул. Володарского, 83</t>
  </si>
  <si>
    <t>ул. Володарского, 53</t>
  </si>
  <si>
    <t>пр. Ломоносова, 107</t>
  </si>
  <si>
    <t>ул. Г.Суфтина, 11</t>
  </si>
  <si>
    <t>ул. Г.Суфтина, 27</t>
  </si>
  <si>
    <t>ул. Котласская, 16</t>
  </si>
  <si>
    <t>пр. Советских космонавтов, 33, корп. 1</t>
  </si>
  <si>
    <t>пр. Новгородский, 111</t>
  </si>
  <si>
    <t>ул. Чумбарова-Лучинского, 11</t>
  </si>
  <si>
    <t>ул. Чумбарова-Лучинского, 48</t>
  </si>
  <si>
    <t>ул. Шабалина А.О., 23</t>
  </si>
  <si>
    <t>ул. Шабалина А.О., 27</t>
  </si>
  <si>
    <t>ул. Шабалина А.О., 11</t>
  </si>
  <si>
    <t>Лот №1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</si>
</sst>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46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4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4" fontId="4" fillId="0" borderId="10" xfId="0" applyNumberFormat="1" applyFont="1" applyBorder="1" applyAlignment="1">
      <alignment horizontal="center" vertical="center"/>
    </xf>
    <xf numFmtId="0" fontId="2" fillId="0" borderId="0" xfId="0" applyFont="1" applyFill="1" applyAlignment="1">
      <alignment/>
    </xf>
    <xf numFmtId="4" fontId="2" fillId="0" borderId="10" xfId="0" applyNumberFormat="1" applyFont="1" applyBorder="1" applyAlignment="1">
      <alignment horizontal="center" vertical="top"/>
    </xf>
    <xf numFmtId="4" fontId="5" fillId="0" borderId="10" xfId="0" applyNumberFormat="1" applyFont="1" applyBorder="1" applyAlignment="1">
      <alignment horizontal="center"/>
    </xf>
    <xf numFmtId="4" fontId="5" fillId="0" borderId="10" xfId="0" applyNumberFormat="1" applyFont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/>
    </xf>
    <xf numFmtId="4" fontId="5" fillId="0" borderId="10" xfId="0" applyNumberFormat="1" applyFont="1" applyBorder="1" applyAlignment="1">
      <alignment horizontal="center" vertical="top" wrapText="1"/>
    </xf>
    <xf numFmtId="4" fontId="4" fillId="0" borderId="10" xfId="0" applyNumberFormat="1" applyFont="1" applyBorder="1" applyAlignment="1">
      <alignment horizontal="left" vertical="top"/>
    </xf>
    <xf numFmtId="0" fontId="2" fillId="0" borderId="0" xfId="0" applyFont="1" applyAlignment="1">
      <alignment horizontal="center" vertical="center"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4" fontId="4" fillId="33" borderId="10" xfId="0" applyNumberFormat="1" applyFont="1" applyFill="1" applyBorder="1" applyAlignment="1">
      <alignment horizontal="center"/>
    </xf>
    <xf numFmtId="164" fontId="6" fillId="33" borderId="10" xfId="0" applyNumberFormat="1" applyFont="1" applyFill="1" applyBorder="1" applyAlignment="1">
      <alignment horizontal="center"/>
    </xf>
    <xf numFmtId="4" fontId="2" fillId="33" borderId="10" xfId="0" applyNumberFormat="1" applyFont="1" applyFill="1" applyBorder="1" applyAlignment="1">
      <alignment horizontal="center" vertical="top"/>
    </xf>
    <xf numFmtId="4" fontId="2" fillId="33" borderId="10" xfId="0" applyNumberFormat="1" applyFont="1" applyFill="1" applyBorder="1" applyAlignment="1">
      <alignment horizontal="center"/>
    </xf>
    <xf numFmtId="164" fontId="5" fillId="33" borderId="10" xfId="0" applyNumberFormat="1" applyFont="1" applyFill="1" applyBorder="1" applyAlignment="1">
      <alignment horizontal="center"/>
    </xf>
    <xf numFmtId="4" fontId="5" fillId="33" borderId="10" xfId="0" applyNumberFormat="1" applyFont="1" applyFill="1" applyBorder="1" applyAlignment="1">
      <alignment horizontal="center"/>
    </xf>
    <xf numFmtId="4" fontId="5" fillId="33" borderId="10" xfId="0" applyNumberFormat="1" applyFont="1" applyFill="1" applyBorder="1" applyAlignment="1">
      <alignment horizontal="center" vertical="top"/>
    </xf>
    <xf numFmtId="4" fontId="5" fillId="33" borderId="10" xfId="0" applyNumberFormat="1" applyFont="1" applyFill="1" applyBorder="1" applyAlignment="1">
      <alignment horizontal="center" vertical="top" wrapText="1"/>
    </xf>
    <xf numFmtId="4" fontId="4" fillId="33" borderId="10" xfId="0" applyNumberFormat="1" applyFont="1" applyFill="1" applyBorder="1" applyAlignment="1">
      <alignment horizontal="center" vertical="top"/>
    </xf>
    <xf numFmtId="164" fontId="5" fillId="33" borderId="10" xfId="0" applyNumberFormat="1" applyFont="1" applyFill="1" applyBorder="1" applyAlignment="1">
      <alignment horizontal="center"/>
    </xf>
    <xf numFmtId="164" fontId="6" fillId="33" borderId="10" xfId="0" applyNumberFormat="1" applyFont="1" applyFill="1" applyBorder="1" applyAlignment="1">
      <alignment horizontal="center"/>
    </xf>
    <xf numFmtId="4" fontId="4" fillId="33" borderId="10" xfId="0" applyNumberFormat="1" applyFont="1" applyFill="1" applyBorder="1" applyAlignment="1">
      <alignment horizontal="left" vertical="top"/>
    </xf>
    <xf numFmtId="4" fontId="4" fillId="33" borderId="10" xfId="0" applyNumberFormat="1" applyFont="1" applyFill="1" applyBorder="1" applyAlignment="1">
      <alignment horizontal="center" vertical="center"/>
    </xf>
    <xf numFmtId="4" fontId="2" fillId="33" borderId="11" xfId="0" applyNumberFormat="1" applyFont="1" applyFill="1" applyBorder="1" applyAlignment="1">
      <alignment horizontal="center" vertical="center" wrapText="1"/>
    </xf>
    <xf numFmtId="4" fontId="5" fillId="33" borderId="11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Alignment="1">
      <alignment/>
    </xf>
    <xf numFmtId="0" fontId="4" fillId="33" borderId="0" xfId="0" applyFont="1" applyFill="1" applyAlignment="1">
      <alignment/>
    </xf>
    <xf numFmtId="4" fontId="4" fillId="0" borderId="10" xfId="0" applyNumberFormat="1" applyFont="1" applyFill="1" applyBorder="1" applyAlignment="1">
      <alignment horizontal="center"/>
    </xf>
    <xf numFmtId="4" fontId="4" fillId="0" borderId="10" xfId="0" applyNumberFormat="1" applyFont="1" applyFill="1" applyBorder="1" applyAlignment="1">
      <alignment horizontal="center" vertical="top"/>
    </xf>
    <xf numFmtId="4" fontId="4" fillId="0" borderId="10" xfId="0" applyNumberFormat="1" applyFont="1" applyFill="1" applyBorder="1" applyAlignment="1">
      <alignment horizontal="left" vertical="top"/>
    </xf>
    <xf numFmtId="4" fontId="4" fillId="0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/>
    </xf>
    <xf numFmtId="4" fontId="5" fillId="0" borderId="10" xfId="0" applyNumberFormat="1" applyFont="1" applyFill="1" applyBorder="1" applyAlignment="1">
      <alignment horizontal="center"/>
    </xf>
    <xf numFmtId="4" fontId="6" fillId="0" borderId="10" xfId="0" applyNumberFormat="1" applyFont="1" applyFill="1" applyBorder="1" applyAlignment="1">
      <alignment horizontal="center" vertical="top"/>
    </xf>
    <xf numFmtId="4" fontId="6" fillId="0" borderId="10" xfId="0" applyNumberFormat="1" applyFont="1" applyFill="1" applyBorder="1" applyAlignment="1">
      <alignment horizontal="left" vertical="top"/>
    </xf>
    <xf numFmtId="4" fontId="7" fillId="33" borderId="10" xfId="0" applyNumberFormat="1" applyFont="1" applyFill="1" applyBorder="1" applyAlignment="1">
      <alignment horizontal="center"/>
    </xf>
    <xf numFmtId="4" fontId="3" fillId="0" borderId="0" xfId="0" applyNumberFormat="1" applyFont="1" applyBorder="1" applyAlignment="1">
      <alignment horizontal="center" vertical="center"/>
    </xf>
    <xf numFmtId="4" fontId="5" fillId="34" borderId="11" xfId="0" applyNumberFormat="1" applyFont="1" applyFill="1" applyBorder="1" applyAlignment="1">
      <alignment horizontal="center" vertical="center" wrapText="1"/>
    </xf>
    <xf numFmtId="4" fontId="45" fillId="35" borderId="11" xfId="0" applyNumberFormat="1" applyFont="1" applyFill="1" applyBorder="1" applyAlignment="1">
      <alignment horizontal="center" vertical="center" wrapText="1"/>
    </xf>
    <xf numFmtId="4" fontId="4" fillId="33" borderId="12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4" fontId="3" fillId="0" borderId="10" xfId="0" applyNumberFormat="1" applyFont="1" applyBorder="1" applyAlignment="1">
      <alignment horizontal="center" vertical="center"/>
    </xf>
    <xf numFmtId="4" fontId="3" fillId="0" borderId="13" xfId="0" applyNumberFormat="1" applyFont="1" applyBorder="1" applyAlignment="1">
      <alignment horizontal="center" vertical="center"/>
    </xf>
    <xf numFmtId="4" fontId="3" fillId="0" borderId="14" xfId="0" applyNumberFormat="1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 vertical="center"/>
    </xf>
    <xf numFmtId="4" fontId="4" fillId="0" borderId="15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center" vertical="center" wrapText="1"/>
    </xf>
    <xf numFmtId="4" fontId="4" fillId="33" borderId="15" xfId="0" applyNumberFormat="1" applyFont="1" applyFill="1" applyBorder="1" applyAlignment="1">
      <alignment horizontal="center" vertical="center" wrapText="1"/>
    </xf>
    <xf numFmtId="4" fontId="4" fillId="33" borderId="12" xfId="0" applyNumberFormat="1" applyFont="1" applyFill="1" applyBorder="1" applyAlignment="1">
      <alignment horizontal="center" vertical="center" wrapText="1"/>
    </xf>
    <xf numFmtId="4" fontId="4" fillId="33" borderId="16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top"/>
    </xf>
    <xf numFmtId="4" fontId="2" fillId="0" borderId="10" xfId="0" applyNumberFormat="1" applyFont="1" applyBorder="1" applyAlignment="1">
      <alignment horizontal="left" vertical="top"/>
    </xf>
    <xf numFmtId="4" fontId="4" fillId="0" borderId="10" xfId="0" applyNumberFormat="1" applyFont="1" applyBorder="1" applyAlignment="1">
      <alignment horizontal="center" vertical="top" wrapText="1"/>
    </xf>
    <xf numFmtId="4" fontId="2" fillId="0" borderId="10" xfId="0" applyNumberFormat="1" applyFont="1" applyBorder="1" applyAlignment="1">
      <alignment horizontal="left" vertical="top" wrapText="1"/>
    </xf>
    <xf numFmtId="4" fontId="4" fillId="0" borderId="10" xfId="0" applyNumberFormat="1" applyFont="1" applyBorder="1" applyAlignment="1">
      <alignment horizontal="left" vertical="top"/>
    </xf>
    <xf numFmtId="4" fontId="4" fillId="0" borderId="10" xfId="0" applyNumberFormat="1" applyFont="1" applyBorder="1" applyAlignment="1">
      <alignment horizontal="left" vertical="center" wrapText="1"/>
    </xf>
    <xf numFmtId="4" fontId="4" fillId="0" borderId="13" xfId="0" applyNumberFormat="1" applyFont="1" applyBorder="1" applyAlignment="1">
      <alignment horizontal="left" vertical="top"/>
    </xf>
    <xf numFmtId="4" fontId="4" fillId="0" borderId="17" xfId="0" applyNumberFormat="1" applyFont="1" applyBorder="1" applyAlignment="1">
      <alignment horizontal="left" vertical="top"/>
    </xf>
    <xf numFmtId="4" fontId="4" fillId="0" borderId="18" xfId="0" applyNumberFormat="1" applyFont="1" applyBorder="1" applyAlignment="1">
      <alignment horizontal="left" vertical="top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45"/>
  <sheetViews>
    <sheetView tabSelected="1" view="pageBreakPreview" zoomScaleSheetLayoutView="100" zoomScalePageLayoutView="0" workbookViewId="0" topLeftCell="A1">
      <pane xSplit="6" ySplit="9" topLeftCell="BN34" activePane="bottomRight" state="frozen"/>
      <selection pane="topLeft" activeCell="A1" sqref="A1"/>
      <selection pane="topRight" activeCell="CV1" sqref="CV1"/>
      <selection pane="bottomLeft" activeCell="A29" sqref="A29"/>
      <selection pane="bottomRight" activeCell="BZ38" sqref="BZ38"/>
    </sheetView>
  </sheetViews>
  <sheetFormatPr defaultColWidth="9.00390625" defaultRowHeight="12.75"/>
  <cols>
    <col min="1" max="6" width="9.125" style="1" customWidth="1"/>
    <col min="7" max="7" width="21.00390625" style="1" customWidth="1"/>
    <col min="8" max="8" width="5.75390625" style="13" customWidth="1"/>
    <col min="9" max="16" width="9.25390625" style="13" customWidth="1"/>
    <col min="17" max="17" width="21.00390625" style="1" customWidth="1"/>
    <col min="18" max="18" width="5.75390625" style="13" customWidth="1"/>
    <col min="19" max="39" width="9.25390625" style="13" customWidth="1"/>
    <col min="40" max="40" width="21.00390625" style="13" customWidth="1"/>
    <col min="41" max="41" width="5.75390625" style="13" customWidth="1"/>
    <col min="42" max="42" width="8.875" style="13" bestFit="1" customWidth="1"/>
    <col min="43" max="43" width="9.25390625" style="13" customWidth="1"/>
    <col min="44" max="44" width="8.875" style="13" bestFit="1" customWidth="1"/>
    <col min="45" max="45" width="9.25390625" style="13" customWidth="1"/>
    <col min="46" max="46" width="8.875" style="13" bestFit="1" customWidth="1"/>
    <col min="47" max="47" width="9.25390625" style="13" customWidth="1"/>
    <col min="48" max="48" width="8.875" style="13" bestFit="1" customWidth="1"/>
    <col min="49" max="49" width="9.25390625" style="13" customWidth="1"/>
    <col min="50" max="50" width="8.875" style="13" bestFit="1" customWidth="1"/>
    <col min="51" max="51" width="9.25390625" style="13" customWidth="1"/>
    <col min="52" max="52" width="8.875" style="13" bestFit="1" customWidth="1"/>
    <col min="53" max="53" width="9.25390625" style="13" customWidth="1"/>
    <col min="54" max="54" width="8.875" style="13" bestFit="1" customWidth="1"/>
    <col min="55" max="55" width="9.25390625" style="13" customWidth="1"/>
    <col min="56" max="56" width="8.875" style="13" bestFit="1" customWidth="1"/>
    <col min="57" max="57" width="11.75390625" style="13" customWidth="1"/>
    <col min="58" max="58" width="21.00390625" style="13" customWidth="1"/>
    <col min="59" max="59" width="5.75390625" style="13" customWidth="1"/>
    <col min="60" max="61" width="9.875" style="13" bestFit="1" customWidth="1"/>
    <col min="62" max="62" width="21.00390625" style="13" customWidth="1"/>
    <col min="63" max="63" width="5.75390625" style="13" customWidth="1"/>
    <col min="64" max="69" width="9.875" style="13" bestFit="1" customWidth="1"/>
    <col min="70" max="70" width="21.375" style="1" customWidth="1"/>
    <col min="71" max="131" width="9.125" style="1" customWidth="1"/>
  </cols>
  <sheetData>
    <row r="1" spans="1:31" ht="16.5" customHeight="1">
      <c r="A1" s="47" t="s">
        <v>0</v>
      </c>
      <c r="B1" s="47"/>
      <c r="C1" s="47"/>
      <c r="D1" s="47"/>
      <c r="E1" s="47"/>
      <c r="F1" s="47"/>
      <c r="G1" s="47"/>
      <c r="H1" s="47"/>
      <c r="K1" s="32" t="s">
        <v>78</v>
      </c>
      <c r="Q1" s="13"/>
      <c r="T1" s="32" t="s">
        <v>78</v>
      </c>
      <c r="AE1" s="32" t="s">
        <v>78</v>
      </c>
    </row>
    <row r="2" spans="1:31" ht="16.5" customHeight="1">
      <c r="A2" s="47" t="s">
        <v>1</v>
      </c>
      <c r="B2" s="47"/>
      <c r="C2" s="47"/>
      <c r="D2" s="47"/>
      <c r="E2" s="47"/>
      <c r="F2" s="47"/>
      <c r="G2" s="47"/>
      <c r="H2" s="47"/>
      <c r="K2" s="13" t="s">
        <v>79</v>
      </c>
      <c r="Q2" s="13"/>
      <c r="T2" s="13" t="s">
        <v>79</v>
      </c>
      <c r="AE2" s="13" t="s">
        <v>79</v>
      </c>
    </row>
    <row r="3" spans="1:31" ht="16.5" customHeight="1">
      <c r="A3" s="47" t="s">
        <v>2</v>
      </c>
      <c r="B3" s="47"/>
      <c r="C3" s="47"/>
      <c r="D3" s="47"/>
      <c r="E3" s="47"/>
      <c r="F3" s="47"/>
      <c r="G3" s="47"/>
      <c r="H3" s="47"/>
      <c r="K3" s="13" t="s">
        <v>80</v>
      </c>
      <c r="Q3" s="13"/>
      <c r="T3" s="13" t="s">
        <v>80</v>
      </c>
      <c r="AE3" s="13" t="s">
        <v>80</v>
      </c>
    </row>
    <row r="4" spans="1:17" ht="16.5" customHeight="1">
      <c r="A4" s="47" t="s">
        <v>30</v>
      </c>
      <c r="B4" s="47"/>
      <c r="C4" s="47"/>
      <c r="D4" s="47"/>
      <c r="E4" s="47"/>
      <c r="F4" s="47"/>
      <c r="G4" s="47"/>
      <c r="H4" s="47"/>
      <c r="Q4" s="13"/>
    </row>
    <row r="5" spans="1:69" ht="16.5" customHeight="1">
      <c r="A5" s="2"/>
      <c r="B5" s="2"/>
      <c r="C5" s="2"/>
      <c r="D5" s="2"/>
      <c r="E5" s="2"/>
      <c r="F5" s="2"/>
      <c r="G5" s="2"/>
      <c r="H5" s="14"/>
      <c r="Q5" s="2"/>
      <c r="R5" s="14"/>
      <c r="AN5" s="14"/>
      <c r="AO5" s="14"/>
      <c r="AP5" s="14"/>
      <c r="AR5" s="14"/>
      <c r="AT5" s="14"/>
      <c r="AV5" s="14"/>
      <c r="AX5" s="14"/>
      <c r="AZ5" s="14"/>
      <c r="BB5" s="14"/>
      <c r="BD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</row>
    <row r="6" spans="1:2" ht="12.75">
      <c r="A6" s="3" t="s">
        <v>113</v>
      </c>
      <c r="B6" s="3" t="s">
        <v>81</v>
      </c>
    </row>
    <row r="7" spans="1:69" ht="18" customHeight="1">
      <c r="A7" s="48" t="s">
        <v>3</v>
      </c>
      <c r="B7" s="48"/>
      <c r="C7" s="48"/>
      <c r="D7" s="48"/>
      <c r="E7" s="48"/>
      <c r="F7" s="48"/>
      <c r="G7" s="50" t="s">
        <v>29</v>
      </c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  <c r="BM7" s="51"/>
      <c r="BN7" s="51"/>
      <c r="BO7" s="51"/>
      <c r="BP7" s="51"/>
      <c r="BQ7" s="43"/>
    </row>
    <row r="8" spans="1:75" ht="35.25" customHeight="1">
      <c r="A8" s="48"/>
      <c r="B8" s="48"/>
      <c r="C8" s="48"/>
      <c r="D8" s="48"/>
      <c r="E8" s="48"/>
      <c r="F8" s="49"/>
      <c r="G8" s="52" t="s">
        <v>4</v>
      </c>
      <c r="H8" s="53"/>
      <c r="I8" s="53"/>
      <c r="J8" s="53"/>
      <c r="K8" s="53"/>
      <c r="L8" s="53"/>
      <c r="M8" s="53"/>
      <c r="N8" s="53"/>
      <c r="O8" s="53"/>
      <c r="P8" s="53"/>
      <c r="Q8" s="52" t="s">
        <v>4</v>
      </c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4" t="s">
        <v>56</v>
      </c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6"/>
      <c r="BF8" s="54" t="s">
        <v>70</v>
      </c>
      <c r="BG8" s="55"/>
      <c r="BH8" s="55"/>
      <c r="BI8" s="56"/>
      <c r="BJ8" s="54" t="s">
        <v>72</v>
      </c>
      <c r="BK8" s="55"/>
      <c r="BL8" s="55"/>
      <c r="BM8" s="55"/>
      <c r="BN8" s="55"/>
      <c r="BO8" s="55"/>
      <c r="BP8" s="55"/>
      <c r="BQ8" s="46"/>
      <c r="BR8" s="54" t="s">
        <v>86</v>
      </c>
      <c r="BS8" s="55"/>
      <c r="BT8" s="55"/>
      <c r="BU8" s="55"/>
      <c r="BV8" s="55"/>
      <c r="BW8" s="56"/>
    </row>
    <row r="9" spans="1:75" s="5" customFormat="1" ht="56.25">
      <c r="A9" s="48"/>
      <c r="B9" s="48"/>
      <c r="C9" s="48"/>
      <c r="D9" s="48"/>
      <c r="E9" s="48"/>
      <c r="F9" s="48"/>
      <c r="G9" s="30" t="s">
        <v>5</v>
      </c>
      <c r="H9" s="29" t="s">
        <v>6</v>
      </c>
      <c r="I9" s="44" t="s">
        <v>44</v>
      </c>
      <c r="J9" s="44" t="s">
        <v>45</v>
      </c>
      <c r="K9" s="44" t="s">
        <v>107</v>
      </c>
      <c r="L9" s="44" t="s">
        <v>108</v>
      </c>
      <c r="M9" s="44" t="s">
        <v>109</v>
      </c>
      <c r="N9" s="44" t="s">
        <v>110</v>
      </c>
      <c r="O9" s="44" t="s">
        <v>111</v>
      </c>
      <c r="P9" s="44" t="s">
        <v>112</v>
      </c>
      <c r="Q9" s="30" t="s">
        <v>5</v>
      </c>
      <c r="R9" s="29" t="s">
        <v>6</v>
      </c>
      <c r="S9" s="44" t="s">
        <v>94</v>
      </c>
      <c r="T9" s="44" t="s">
        <v>46</v>
      </c>
      <c r="U9" s="44" t="s">
        <v>47</v>
      </c>
      <c r="V9" s="44" t="s">
        <v>48</v>
      </c>
      <c r="W9" s="44" t="s">
        <v>49</v>
      </c>
      <c r="X9" s="44" t="s">
        <v>50</v>
      </c>
      <c r="Y9" s="44" t="s">
        <v>51</v>
      </c>
      <c r="Z9" s="44" t="s">
        <v>52</v>
      </c>
      <c r="AA9" s="44" t="s">
        <v>53</v>
      </c>
      <c r="AB9" s="44" t="s">
        <v>54</v>
      </c>
      <c r="AC9" s="44" t="s">
        <v>95</v>
      </c>
      <c r="AD9" s="44" t="s">
        <v>96</v>
      </c>
      <c r="AE9" s="44" t="s">
        <v>97</v>
      </c>
      <c r="AF9" s="44" t="s">
        <v>98</v>
      </c>
      <c r="AG9" s="44" t="s">
        <v>99</v>
      </c>
      <c r="AH9" s="44" t="s">
        <v>100</v>
      </c>
      <c r="AI9" s="44" t="s">
        <v>101</v>
      </c>
      <c r="AJ9" s="44" t="s">
        <v>102</v>
      </c>
      <c r="AK9" s="44" t="s">
        <v>103</v>
      </c>
      <c r="AL9" s="44" t="s">
        <v>105</v>
      </c>
      <c r="AM9" s="44" t="s">
        <v>106</v>
      </c>
      <c r="AN9" s="28" t="s">
        <v>5</v>
      </c>
      <c r="AO9" s="29" t="s">
        <v>6</v>
      </c>
      <c r="AP9" s="44" t="s">
        <v>57</v>
      </c>
      <c r="AQ9" s="44" t="s">
        <v>59</v>
      </c>
      <c r="AR9" s="44" t="s">
        <v>60</v>
      </c>
      <c r="AS9" s="44" t="s">
        <v>61</v>
      </c>
      <c r="AT9" s="44" t="s">
        <v>62</v>
      </c>
      <c r="AU9" s="44" t="s">
        <v>63</v>
      </c>
      <c r="AV9" s="44" t="s">
        <v>64</v>
      </c>
      <c r="AW9" s="44" t="s">
        <v>65</v>
      </c>
      <c r="AX9" s="44" t="s">
        <v>66</v>
      </c>
      <c r="AY9" s="44" t="s">
        <v>67</v>
      </c>
      <c r="AZ9" s="44" t="s">
        <v>68</v>
      </c>
      <c r="BA9" s="44" t="s">
        <v>69</v>
      </c>
      <c r="BB9" s="44" t="s">
        <v>90</v>
      </c>
      <c r="BC9" s="44" t="s">
        <v>91</v>
      </c>
      <c r="BD9" s="44" t="s">
        <v>92</v>
      </c>
      <c r="BE9" s="44" t="s">
        <v>93</v>
      </c>
      <c r="BF9" s="28" t="s">
        <v>5</v>
      </c>
      <c r="BG9" s="29" t="s">
        <v>6</v>
      </c>
      <c r="BH9" s="44" t="s">
        <v>71</v>
      </c>
      <c r="BI9" s="44" t="s">
        <v>89</v>
      </c>
      <c r="BJ9" s="28" t="s">
        <v>5</v>
      </c>
      <c r="BK9" s="29" t="s">
        <v>6</v>
      </c>
      <c r="BL9" s="44" t="s">
        <v>73</v>
      </c>
      <c r="BM9" s="44" t="s">
        <v>74</v>
      </c>
      <c r="BN9" s="44" t="s">
        <v>75</v>
      </c>
      <c r="BO9" s="44" t="s">
        <v>76</v>
      </c>
      <c r="BP9" s="44" t="s">
        <v>77</v>
      </c>
      <c r="BQ9" s="44" t="s">
        <v>87</v>
      </c>
      <c r="BR9" s="28" t="s">
        <v>5</v>
      </c>
      <c r="BS9" s="29" t="s">
        <v>6</v>
      </c>
      <c r="BT9" s="45" t="s">
        <v>55</v>
      </c>
      <c r="BU9" s="45" t="s">
        <v>58</v>
      </c>
      <c r="BV9" s="45" t="s">
        <v>104</v>
      </c>
      <c r="BW9" s="45" t="s">
        <v>88</v>
      </c>
    </row>
    <row r="10" spans="1:75" ht="12.75">
      <c r="A10" s="57" t="s">
        <v>7</v>
      </c>
      <c r="B10" s="57"/>
      <c r="C10" s="57"/>
      <c r="D10" s="57"/>
      <c r="E10" s="57"/>
      <c r="F10" s="57"/>
      <c r="G10" s="6"/>
      <c r="H10" s="33">
        <f aca="true" t="shared" si="0" ref="H10:P10">SUM(H11:H14)</f>
        <v>0</v>
      </c>
      <c r="I10" s="16">
        <f t="shared" si="0"/>
        <v>0</v>
      </c>
      <c r="J10" s="16">
        <f t="shared" si="0"/>
        <v>0</v>
      </c>
      <c r="K10" s="16">
        <f t="shared" si="0"/>
        <v>0</v>
      </c>
      <c r="L10" s="16">
        <f t="shared" si="0"/>
        <v>0</v>
      </c>
      <c r="M10" s="16">
        <f t="shared" si="0"/>
        <v>0</v>
      </c>
      <c r="N10" s="16">
        <f t="shared" si="0"/>
        <v>0</v>
      </c>
      <c r="O10" s="16">
        <f t="shared" si="0"/>
        <v>0</v>
      </c>
      <c r="P10" s="16">
        <f t="shared" si="0"/>
        <v>0</v>
      </c>
      <c r="Q10" s="6"/>
      <c r="R10" s="33">
        <f aca="true" t="shared" si="1" ref="R10:AL10">SUM(R11:R14)</f>
        <v>0</v>
      </c>
      <c r="S10" s="16">
        <f t="shared" si="1"/>
        <v>0</v>
      </c>
      <c r="T10" s="16">
        <f t="shared" si="1"/>
        <v>0</v>
      </c>
      <c r="U10" s="16">
        <f t="shared" si="1"/>
        <v>0</v>
      </c>
      <c r="V10" s="16">
        <f t="shared" si="1"/>
        <v>0</v>
      </c>
      <c r="W10" s="16">
        <f t="shared" si="1"/>
        <v>0</v>
      </c>
      <c r="X10" s="16">
        <f t="shared" si="1"/>
        <v>0</v>
      </c>
      <c r="Y10" s="16">
        <f t="shared" si="1"/>
        <v>0</v>
      </c>
      <c r="Z10" s="16">
        <f t="shared" si="1"/>
        <v>0</v>
      </c>
      <c r="AA10" s="16">
        <f t="shared" si="1"/>
        <v>0</v>
      </c>
      <c r="AB10" s="16">
        <f t="shared" si="1"/>
        <v>0</v>
      </c>
      <c r="AC10" s="16">
        <f t="shared" si="1"/>
        <v>0</v>
      </c>
      <c r="AD10" s="16">
        <f t="shared" si="1"/>
        <v>0</v>
      </c>
      <c r="AE10" s="16">
        <f t="shared" si="1"/>
        <v>0</v>
      </c>
      <c r="AF10" s="16">
        <f t="shared" si="1"/>
        <v>0</v>
      </c>
      <c r="AG10" s="16">
        <f t="shared" si="1"/>
        <v>0</v>
      </c>
      <c r="AH10" s="16">
        <f t="shared" si="1"/>
        <v>0</v>
      </c>
      <c r="AI10" s="16">
        <f t="shared" si="1"/>
        <v>0</v>
      </c>
      <c r="AJ10" s="16">
        <f t="shared" si="1"/>
        <v>0</v>
      </c>
      <c r="AK10" s="16">
        <f t="shared" si="1"/>
        <v>0</v>
      </c>
      <c r="AL10" s="16">
        <f t="shared" si="1"/>
        <v>0</v>
      </c>
      <c r="AM10" s="16">
        <f>SUM(AM11:AM14)</f>
        <v>0</v>
      </c>
      <c r="AN10" s="17"/>
      <c r="AO10" s="38">
        <f>SUM(AO11:AO14)</f>
        <v>0</v>
      </c>
      <c r="AP10" s="16">
        <f aca="true" t="shared" si="2" ref="AP10:BA10">SUM(AP11:AP14)</f>
        <v>0</v>
      </c>
      <c r="AQ10" s="16">
        <f t="shared" si="2"/>
        <v>0</v>
      </c>
      <c r="AR10" s="16">
        <f t="shared" si="2"/>
        <v>0</v>
      </c>
      <c r="AS10" s="16">
        <f t="shared" si="2"/>
        <v>0</v>
      </c>
      <c r="AT10" s="16">
        <f t="shared" si="2"/>
        <v>0</v>
      </c>
      <c r="AU10" s="16">
        <f t="shared" si="2"/>
        <v>0</v>
      </c>
      <c r="AV10" s="16">
        <f t="shared" si="2"/>
        <v>0</v>
      </c>
      <c r="AW10" s="16">
        <f t="shared" si="2"/>
        <v>0</v>
      </c>
      <c r="AX10" s="16">
        <f t="shared" si="2"/>
        <v>0</v>
      </c>
      <c r="AY10" s="16">
        <f t="shared" si="2"/>
        <v>0</v>
      </c>
      <c r="AZ10" s="16">
        <f t="shared" si="2"/>
        <v>0</v>
      </c>
      <c r="BA10" s="16">
        <f t="shared" si="2"/>
        <v>0</v>
      </c>
      <c r="BB10" s="16">
        <f>SUM(BB11:BB14)</f>
        <v>0</v>
      </c>
      <c r="BC10" s="16">
        <f>SUM(BC11:BC14)</f>
        <v>0</v>
      </c>
      <c r="BD10" s="16">
        <f>SUM(BD11:BD14)</f>
        <v>0</v>
      </c>
      <c r="BE10" s="16">
        <f>SUM(BE11:BE14)</f>
        <v>0</v>
      </c>
      <c r="BF10" s="17"/>
      <c r="BG10" s="38">
        <f>SUM(BG11:BG14)</f>
        <v>0</v>
      </c>
      <c r="BH10" s="16">
        <f>SUM(BH11:BH14)</f>
        <v>0</v>
      </c>
      <c r="BI10" s="16">
        <f>SUM(BI11:BI14)</f>
        <v>0</v>
      </c>
      <c r="BJ10" s="17"/>
      <c r="BK10" s="33">
        <f aca="true" t="shared" si="3" ref="BK10:BQ10">SUM(BK11:BK14)</f>
        <v>0</v>
      </c>
      <c r="BL10" s="16">
        <f t="shared" si="3"/>
        <v>0</v>
      </c>
      <c r="BM10" s="16">
        <f t="shared" si="3"/>
        <v>0</v>
      </c>
      <c r="BN10" s="16">
        <f t="shared" si="3"/>
        <v>0</v>
      </c>
      <c r="BO10" s="16">
        <f t="shared" si="3"/>
        <v>0</v>
      </c>
      <c r="BP10" s="16">
        <f t="shared" si="3"/>
        <v>0</v>
      </c>
      <c r="BQ10" s="16">
        <f t="shared" si="3"/>
        <v>0</v>
      </c>
      <c r="BR10" s="17"/>
      <c r="BS10" s="15">
        <v>0</v>
      </c>
      <c r="BT10" s="16">
        <f>SUM(BT11:BT14)</f>
        <v>0</v>
      </c>
      <c r="BU10" s="16">
        <f>SUM(BU11:BU14)</f>
        <v>0</v>
      </c>
      <c r="BV10" s="16">
        <f>SUM(BV11:BV14)</f>
        <v>0</v>
      </c>
      <c r="BW10" s="16">
        <f>SUM(BW11:BW14)</f>
        <v>0</v>
      </c>
    </row>
    <row r="11" spans="1:75" ht="12.75">
      <c r="A11" s="58" t="s">
        <v>8</v>
      </c>
      <c r="B11" s="58"/>
      <c r="C11" s="58"/>
      <c r="D11" s="58"/>
      <c r="E11" s="58"/>
      <c r="F11" s="58"/>
      <c r="G11" s="7" t="s">
        <v>9</v>
      </c>
      <c r="H11" s="9">
        <v>0</v>
      </c>
      <c r="I11" s="19">
        <v>0</v>
      </c>
      <c r="J11" s="19">
        <v>0</v>
      </c>
      <c r="K11" s="19">
        <v>0</v>
      </c>
      <c r="L11" s="19">
        <v>0</v>
      </c>
      <c r="M11" s="19">
        <v>0</v>
      </c>
      <c r="N11" s="19">
        <v>0</v>
      </c>
      <c r="O11" s="19">
        <v>0</v>
      </c>
      <c r="P11" s="19">
        <v>0</v>
      </c>
      <c r="Q11" s="7" t="s">
        <v>9</v>
      </c>
      <c r="R11" s="9">
        <v>0</v>
      </c>
      <c r="S11" s="19">
        <v>0</v>
      </c>
      <c r="T11" s="19">
        <v>0</v>
      </c>
      <c r="U11" s="19">
        <v>0</v>
      </c>
      <c r="V11" s="19">
        <v>0</v>
      </c>
      <c r="W11" s="19">
        <v>0</v>
      </c>
      <c r="X11" s="19">
        <v>0</v>
      </c>
      <c r="Y11" s="19">
        <v>0</v>
      </c>
      <c r="Z11" s="19">
        <v>0</v>
      </c>
      <c r="AA11" s="19">
        <v>0</v>
      </c>
      <c r="AB11" s="19">
        <v>0</v>
      </c>
      <c r="AC11" s="19">
        <v>0</v>
      </c>
      <c r="AD11" s="19">
        <v>0</v>
      </c>
      <c r="AE11" s="19">
        <v>0</v>
      </c>
      <c r="AF11" s="19">
        <v>0</v>
      </c>
      <c r="AG11" s="19">
        <v>0</v>
      </c>
      <c r="AH11" s="19">
        <v>0</v>
      </c>
      <c r="AI11" s="19">
        <v>0</v>
      </c>
      <c r="AJ11" s="19">
        <v>0</v>
      </c>
      <c r="AK11" s="19">
        <v>0</v>
      </c>
      <c r="AL11" s="19">
        <v>0</v>
      </c>
      <c r="AM11" s="19">
        <v>0</v>
      </c>
      <c r="AN11" s="20" t="s">
        <v>9</v>
      </c>
      <c r="AO11" s="39">
        <v>0</v>
      </c>
      <c r="AP11" s="19">
        <v>0</v>
      </c>
      <c r="AQ11" s="19">
        <v>0</v>
      </c>
      <c r="AR11" s="19">
        <v>0</v>
      </c>
      <c r="AS11" s="19">
        <v>0</v>
      </c>
      <c r="AT11" s="19">
        <v>0</v>
      </c>
      <c r="AU11" s="19">
        <v>0</v>
      </c>
      <c r="AV11" s="19">
        <v>0</v>
      </c>
      <c r="AW11" s="19">
        <v>0</v>
      </c>
      <c r="AX11" s="19">
        <v>0</v>
      </c>
      <c r="AY11" s="19">
        <v>0</v>
      </c>
      <c r="AZ11" s="19">
        <v>0</v>
      </c>
      <c r="BA11" s="19">
        <v>0</v>
      </c>
      <c r="BB11" s="19">
        <v>0</v>
      </c>
      <c r="BC11" s="19">
        <v>0</v>
      </c>
      <c r="BD11" s="19">
        <v>0</v>
      </c>
      <c r="BE11" s="19">
        <v>0</v>
      </c>
      <c r="BF11" s="20" t="s">
        <v>9</v>
      </c>
      <c r="BG11" s="39">
        <v>0</v>
      </c>
      <c r="BH11" s="19">
        <v>0</v>
      </c>
      <c r="BI11" s="19">
        <v>0</v>
      </c>
      <c r="BJ11" s="20" t="s">
        <v>9</v>
      </c>
      <c r="BK11" s="9">
        <v>0</v>
      </c>
      <c r="BL11" s="19">
        <v>0</v>
      </c>
      <c r="BM11" s="19">
        <v>0</v>
      </c>
      <c r="BN11" s="19">
        <v>0</v>
      </c>
      <c r="BO11" s="19">
        <v>0</v>
      </c>
      <c r="BP11" s="19">
        <v>0</v>
      </c>
      <c r="BQ11" s="19">
        <v>0</v>
      </c>
      <c r="BR11" s="20" t="s">
        <v>9</v>
      </c>
      <c r="BS11" s="42">
        <v>0</v>
      </c>
      <c r="BT11" s="19">
        <v>0</v>
      </c>
      <c r="BU11" s="19">
        <v>0</v>
      </c>
      <c r="BV11" s="19">
        <v>0</v>
      </c>
      <c r="BW11" s="19">
        <v>0</v>
      </c>
    </row>
    <row r="12" spans="1:75" ht="12.75">
      <c r="A12" s="58" t="s">
        <v>10</v>
      </c>
      <c r="B12" s="58"/>
      <c r="C12" s="58"/>
      <c r="D12" s="58"/>
      <c r="E12" s="58"/>
      <c r="F12" s="58"/>
      <c r="G12" s="7" t="s">
        <v>9</v>
      </c>
      <c r="H12" s="9">
        <v>0</v>
      </c>
      <c r="I12" s="19">
        <v>0</v>
      </c>
      <c r="J12" s="19">
        <v>0</v>
      </c>
      <c r="K12" s="19">
        <v>0</v>
      </c>
      <c r="L12" s="19">
        <v>0</v>
      </c>
      <c r="M12" s="19">
        <v>0</v>
      </c>
      <c r="N12" s="19">
        <v>0</v>
      </c>
      <c r="O12" s="19">
        <v>0</v>
      </c>
      <c r="P12" s="19">
        <v>0</v>
      </c>
      <c r="Q12" s="7" t="s">
        <v>9</v>
      </c>
      <c r="R12" s="9">
        <v>0</v>
      </c>
      <c r="S12" s="19">
        <v>0</v>
      </c>
      <c r="T12" s="19">
        <v>0</v>
      </c>
      <c r="U12" s="19">
        <v>0</v>
      </c>
      <c r="V12" s="19">
        <v>0</v>
      </c>
      <c r="W12" s="19">
        <v>0</v>
      </c>
      <c r="X12" s="19">
        <v>0</v>
      </c>
      <c r="Y12" s="19">
        <v>0</v>
      </c>
      <c r="Z12" s="19">
        <v>0</v>
      </c>
      <c r="AA12" s="19">
        <v>0</v>
      </c>
      <c r="AB12" s="19">
        <v>0</v>
      </c>
      <c r="AC12" s="19">
        <v>0</v>
      </c>
      <c r="AD12" s="19">
        <v>0</v>
      </c>
      <c r="AE12" s="19">
        <v>0</v>
      </c>
      <c r="AF12" s="19">
        <v>0</v>
      </c>
      <c r="AG12" s="19">
        <v>0</v>
      </c>
      <c r="AH12" s="19">
        <v>0</v>
      </c>
      <c r="AI12" s="19">
        <v>0</v>
      </c>
      <c r="AJ12" s="19">
        <v>0</v>
      </c>
      <c r="AK12" s="19">
        <v>0</v>
      </c>
      <c r="AL12" s="19">
        <v>0</v>
      </c>
      <c r="AM12" s="19">
        <v>0</v>
      </c>
      <c r="AN12" s="20" t="s">
        <v>9</v>
      </c>
      <c r="AO12" s="39">
        <v>0</v>
      </c>
      <c r="AP12" s="19">
        <v>0</v>
      </c>
      <c r="AQ12" s="19">
        <v>0</v>
      </c>
      <c r="AR12" s="19">
        <v>0</v>
      </c>
      <c r="AS12" s="19">
        <v>0</v>
      </c>
      <c r="AT12" s="19">
        <v>0</v>
      </c>
      <c r="AU12" s="19">
        <v>0</v>
      </c>
      <c r="AV12" s="19">
        <v>0</v>
      </c>
      <c r="AW12" s="19">
        <v>0</v>
      </c>
      <c r="AX12" s="19">
        <v>0</v>
      </c>
      <c r="AY12" s="19">
        <v>0</v>
      </c>
      <c r="AZ12" s="19">
        <v>0</v>
      </c>
      <c r="BA12" s="19">
        <v>0</v>
      </c>
      <c r="BB12" s="19">
        <v>0</v>
      </c>
      <c r="BC12" s="19">
        <v>0</v>
      </c>
      <c r="BD12" s="19">
        <v>0</v>
      </c>
      <c r="BE12" s="19">
        <v>0</v>
      </c>
      <c r="BF12" s="20" t="s">
        <v>9</v>
      </c>
      <c r="BG12" s="39">
        <v>0</v>
      </c>
      <c r="BH12" s="19">
        <v>0</v>
      </c>
      <c r="BI12" s="19">
        <v>0</v>
      </c>
      <c r="BJ12" s="20" t="s">
        <v>9</v>
      </c>
      <c r="BK12" s="9">
        <v>0</v>
      </c>
      <c r="BL12" s="19">
        <v>0</v>
      </c>
      <c r="BM12" s="19">
        <v>0</v>
      </c>
      <c r="BN12" s="19">
        <v>0</v>
      </c>
      <c r="BO12" s="19">
        <v>0</v>
      </c>
      <c r="BP12" s="19">
        <v>0</v>
      </c>
      <c r="BQ12" s="19">
        <v>0</v>
      </c>
      <c r="BR12" s="20" t="s">
        <v>9</v>
      </c>
      <c r="BS12" s="42">
        <v>0</v>
      </c>
      <c r="BT12" s="19">
        <v>0</v>
      </c>
      <c r="BU12" s="19">
        <v>0</v>
      </c>
      <c r="BV12" s="19">
        <v>0</v>
      </c>
      <c r="BW12" s="19">
        <v>0</v>
      </c>
    </row>
    <row r="13" spans="1:75" ht="12.75">
      <c r="A13" s="58" t="s">
        <v>11</v>
      </c>
      <c r="B13" s="58"/>
      <c r="C13" s="58"/>
      <c r="D13" s="58"/>
      <c r="E13" s="58"/>
      <c r="F13" s="58"/>
      <c r="G13" s="7" t="s">
        <v>9</v>
      </c>
      <c r="H13" s="9">
        <v>0</v>
      </c>
      <c r="I13" s="19">
        <v>0</v>
      </c>
      <c r="J13" s="19">
        <v>0</v>
      </c>
      <c r="K13" s="19">
        <v>0</v>
      </c>
      <c r="L13" s="19">
        <v>0</v>
      </c>
      <c r="M13" s="19">
        <v>0</v>
      </c>
      <c r="N13" s="19">
        <v>0</v>
      </c>
      <c r="O13" s="19">
        <v>0</v>
      </c>
      <c r="P13" s="19">
        <v>0</v>
      </c>
      <c r="Q13" s="7" t="s">
        <v>9</v>
      </c>
      <c r="R13" s="9">
        <v>0</v>
      </c>
      <c r="S13" s="19">
        <v>0</v>
      </c>
      <c r="T13" s="19">
        <v>0</v>
      </c>
      <c r="U13" s="19">
        <v>0</v>
      </c>
      <c r="V13" s="19">
        <v>0</v>
      </c>
      <c r="W13" s="19">
        <v>0</v>
      </c>
      <c r="X13" s="19">
        <v>0</v>
      </c>
      <c r="Y13" s="19">
        <v>0</v>
      </c>
      <c r="Z13" s="19">
        <v>0</v>
      </c>
      <c r="AA13" s="19">
        <v>0</v>
      </c>
      <c r="AB13" s="19">
        <v>0</v>
      </c>
      <c r="AC13" s="19">
        <v>0</v>
      </c>
      <c r="AD13" s="19">
        <v>0</v>
      </c>
      <c r="AE13" s="19">
        <v>0</v>
      </c>
      <c r="AF13" s="19">
        <v>0</v>
      </c>
      <c r="AG13" s="19">
        <v>0</v>
      </c>
      <c r="AH13" s="19">
        <v>0</v>
      </c>
      <c r="AI13" s="19">
        <v>0</v>
      </c>
      <c r="AJ13" s="19">
        <v>0</v>
      </c>
      <c r="AK13" s="19">
        <v>0</v>
      </c>
      <c r="AL13" s="19">
        <v>0</v>
      </c>
      <c r="AM13" s="19">
        <v>0</v>
      </c>
      <c r="AN13" s="20" t="s">
        <v>9</v>
      </c>
      <c r="AO13" s="39">
        <v>0</v>
      </c>
      <c r="AP13" s="19">
        <v>0</v>
      </c>
      <c r="AQ13" s="19">
        <v>0</v>
      </c>
      <c r="AR13" s="19">
        <v>0</v>
      </c>
      <c r="AS13" s="19">
        <v>0</v>
      </c>
      <c r="AT13" s="19">
        <v>0</v>
      </c>
      <c r="AU13" s="19">
        <v>0</v>
      </c>
      <c r="AV13" s="19">
        <v>0</v>
      </c>
      <c r="AW13" s="19">
        <v>0</v>
      </c>
      <c r="AX13" s="19">
        <v>0</v>
      </c>
      <c r="AY13" s="19">
        <v>0</v>
      </c>
      <c r="AZ13" s="19">
        <v>0</v>
      </c>
      <c r="BA13" s="19">
        <v>0</v>
      </c>
      <c r="BB13" s="19">
        <v>0</v>
      </c>
      <c r="BC13" s="19">
        <v>0</v>
      </c>
      <c r="BD13" s="19">
        <v>0</v>
      </c>
      <c r="BE13" s="19">
        <v>0</v>
      </c>
      <c r="BF13" s="20" t="s">
        <v>9</v>
      </c>
      <c r="BG13" s="39">
        <v>0</v>
      </c>
      <c r="BH13" s="19">
        <v>0</v>
      </c>
      <c r="BI13" s="19">
        <v>0</v>
      </c>
      <c r="BJ13" s="20" t="s">
        <v>9</v>
      </c>
      <c r="BK13" s="9">
        <v>0</v>
      </c>
      <c r="BL13" s="19">
        <v>0</v>
      </c>
      <c r="BM13" s="19">
        <v>0</v>
      </c>
      <c r="BN13" s="19">
        <v>0</v>
      </c>
      <c r="BO13" s="19">
        <v>0</v>
      </c>
      <c r="BP13" s="19">
        <v>0</v>
      </c>
      <c r="BQ13" s="19">
        <v>0</v>
      </c>
      <c r="BR13" s="20" t="s">
        <v>9</v>
      </c>
      <c r="BS13" s="42">
        <v>0</v>
      </c>
      <c r="BT13" s="19">
        <v>0</v>
      </c>
      <c r="BU13" s="19">
        <v>0</v>
      </c>
      <c r="BV13" s="19">
        <v>0</v>
      </c>
      <c r="BW13" s="19">
        <v>0</v>
      </c>
    </row>
    <row r="14" spans="1:75" ht="12.75">
      <c r="A14" s="58" t="s">
        <v>12</v>
      </c>
      <c r="B14" s="58"/>
      <c r="C14" s="58"/>
      <c r="D14" s="58"/>
      <c r="E14" s="58"/>
      <c r="F14" s="58"/>
      <c r="G14" s="7" t="s">
        <v>13</v>
      </c>
      <c r="H14" s="9">
        <v>0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  <c r="N14" s="19">
        <v>0</v>
      </c>
      <c r="O14" s="19">
        <v>0</v>
      </c>
      <c r="P14" s="19">
        <v>0</v>
      </c>
      <c r="Q14" s="7" t="s">
        <v>13</v>
      </c>
      <c r="R14" s="9">
        <v>0</v>
      </c>
      <c r="S14" s="19">
        <v>0</v>
      </c>
      <c r="T14" s="19">
        <v>0</v>
      </c>
      <c r="U14" s="19">
        <v>0</v>
      </c>
      <c r="V14" s="19">
        <v>0</v>
      </c>
      <c r="W14" s="19">
        <v>0</v>
      </c>
      <c r="X14" s="19">
        <v>0</v>
      </c>
      <c r="Y14" s="19">
        <v>0</v>
      </c>
      <c r="Z14" s="19">
        <v>0</v>
      </c>
      <c r="AA14" s="19">
        <v>0</v>
      </c>
      <c r="AB14" s="19">
        <v>0</v>
      </c>
      <c r="AC14" s="19">
        <v>0</v>
      </c>
      <c r="AD14" s="19">
        <v>0</v>
      </c>
      <c r="AE14" s="19">
        <v>0</v>
      </c>
      <c r="AF14" s="19">
        <v>0</v>
      </c>
      <c r="AG14" s="19">
        <v>0</v>
      </c>
      <c r="AH14" s="19">
        <v>0</v>
      </c>
      <c r="AI14" s="19">
        <v>0</v>
      </c>
      <c r="AJ14" s="19">
        <v>0</v>
      </c>
      <c r="AK14" s="19">
        <v>0</v>
      </c>
      <c r="AL14" s="19">
        <v>0</v>
      </c>
      <c r="AM14" s="19">
        <v>0</v>
      </c>
      <c r="AN14" s="20" t="s">
        <v>13</v>
      </c>
      <c r="AO14" s="39">
        <v>0</v>
      </c>
      <c r="AP14" s="19">
        <v>0</v>
      </c>
      <c r="AQ14" s="19">
        <v>0</v>
      </c>
      <c r="AR14" s="19">
        <v>0</v>
      </c>
      <c r="AS14" s="19">
        <v>0</v>
      </c>
      <c r="AT14" s="19">
        <v>0</v>
      </c>
      <c r="AU14" s="19">
        <v>0</v>
      </c>
      <c r="AV14" s="19">
        <v>0</v>
      </c>
      <c r="AW14" s="19">
        <v>0</v>
      </c>
      <c r="AX14" s="19">
        <v>0</v>
      </c>
      <c r="AY14" s="19">
        <v>0</v>
      </c>
      <c r="AZ14" s="19">
        <v>0</v>
      </c>
      <c r="BA14" s="19">
        <v>0</v>
      </c>
      <c r="BB14" s="19">
        <v>0</v>
      </c>
      <c r="BC14" s="19">
        <v>0</v>
      </c>
      <c r="BD14" s="19">
        <v>0</v>
      </c>
      <c r="BE14" s="19">
        <v>0</v>
      </c>
      <c r="BF14" s="20" t="s">
        <v>13</v>
      </c>
      <c r="BG14" s="39">
        <v>0</v>
      </c>
      <c r="BH14" s="19">
        <v>0</v>
      </c>
      <c r="BI14" s="19">
        <v>0</v>
      </c>
      <c r="BJ14" s="20" t="s">
        <v>13</v>
      </c>
      <c r="BK14" s="9">
        <v>0</v>
      </c>
      <c r="BL14" s="19">
        <v>0</v>
      </c>
      <c r="BM14" s="19">
        <v>0</v>
      </c>
      <c r="BN14" s="19">
        <v>0</v>
      </c>
      <c r="BO14" s="19">
        <v>0</v>
      </c>
      <c r="BP14" s="19">
        <v>0</v>
      </c>
      <c r="BQ14" s="19">
        <v>0</v>
      </c>
      <c r="BR14" s="20" t="s">
        <v>13</v>
      </c>
      <c r="BS14" s="42">
        <v>0</v>
      </c>
      <c r="BT14" s="19">
        <v>0</v>
      </c>
      <c r="BU14" s="19">
        <v>0</v>
      </c>
      <c r="BV14" s="19">
        <v>0</v>
      </c>
      <c r="BW14" s="19">
        <v>0</v>
      </c>
    </row>
    <row r="15" spans="1:75" ht="23.25" customHeight="1">
      <c r="A15" s="59" t="s">
        <v>14</v>
      </c>
      <c r="B15" s="59"/>
      <c r="C15" s="59"/>
      <c r="D15" s="59"/>
      <c r="E15" s="59"/>
      <c r="F15" s="59"/>
      <c r="G15" s="8"/>
      <c r="H15" s="33">
        <f>SUM(H16:H23)</f>
        <v>5.335000000000001</v>
      </c>
      <c r="I15" s="16">
        <f aca="true" t="shared" si="4" ref="I15:P15">SUM(I16:I23)</f>
        <v>39724.41</v>
      </c>
      <c r="J15" s="16">
        <f t="shared" si="4"/>
        <v>30928.062000000005</v>
      </c>
      <c r="K15" s="16">
        <f t="shared" si="4"/>
        <v>39493.93800000001</v>
      </c>
      <c r="L15" s="16">
        <f t="shared" si="4"/>
        <v>21133.002000000008</v>
      </c>
      <c r="M15" s="16">
        <f t="shared" si="4"/>
        <v>29948.556000000004</v>
      </c>
      <c r="N15" s="16">
        <f t="shared" si="4"/>
        <v>29730.888000000006</v>
      </c>
      <c r="O15" s="16">
        <f t="shared" si="4"/>
        <v>30556.746000000003</v>
      </c>
      <c r="P15" s="16">
        <f t="shared" si="4"/>
        <v>29858.928000000007</v>
      </c>
      <c r="Q15" s="8"/>
      <c r="R15" s="33">
        <f>SUM(R16:R23)</f>
        <v>5.335000000000001</v>
      </c>
      <c r="S15" s="16">
        <f aca="true" t="shared" si="5" ref="S15:AL15">SUM(S16:S23)</f>
        <v>46267.254000000015</v>
      </c>
      <c r="T15" s="16">
        <f t="shared" si="5"/>
        <v>25928.100000000006</v>
      </c>
      <c r="U15" s="16">
        <f t="shared" si="5"/>
        <v>38328.774000000005</v>
      </c>
      <c r="V15" s="16">
        <f t="shared" si="5"/>
        <v>36555.420000000006</v>
      </c>
      <c r="W15" s="16">
        <f t="shared" si="5"/>
        <v>28527.312000000005</v>
      </c>
      <c r="X15" s="16">
        <f t="shared" si="5"/>
        <v>43239.10800000001</v>
      </c>
      <c r="Y15" s="16">
        <f t="shared" si="5"/>
        <v>20460.792000000005</v>
      </c>
      <c r="Z15" s="16">
        <f t="shared" si="5"/>
        <v>46177.626000000004</v>
      </c>
      <c r="AA15" s="16">
        <f t="shared" si="5"/>
        <v>26997.234000000004</v>
      </c>
      <c r="AB15" s="16">
        <f t="shared" si="5"/>
        <v>52259.52600000001</v>
      </c>
      <c r="AC15" s="16">
        <f t="shared" si="5"/>
        <v>30441.51000000001</v>
      </c>
      <c r="AD15" s="16">
        <f t="shared" si="5"/>
        <v>33181.566</v>
      </c>
      <c r="AE15" s="16">
        <f t="shared" si="5"/>
        <v>37586.14200000001</v>
      </c>
      <c r="AF15" s="16">
        <f t="shared" si="5"/>
        <v>46574.55</v>
      </c>
      <c r="AG15" s="16">
        <f t="shared" si="5"/>
        <v>46248.04800000001</v>
      </c>
      <c r="AH15" s="16">
        <f t="shared" si="5"/>
        <v>32938.29000000001</v>
      </c>
      <c r="AI15" s="16">
        <f t="shared" si="5"/>
        <v>21792.408000000003</v>
      </c>
      <c r="AJ15" s="16">
        <f t="shared" si="5"/>
        <v>25319.910000000003</v>
      </c>
      <c r="AK15" s="16">
        <f t="shared" si="5"/>
        <v>35799.98400000001</v>
      </c>
      <c r="AL15" s="16">
        <f t="shared" si="5"/>
        <v>26139.366000000005</v>
      </c>
      <c r="AM15" s="16">
        <f>SUM(AM16:AM23)</f>
        <v>19001.136000000006</v>
      </c>
      <c r="AN15" s="21"/>
      <c r="AO15" s="38">
        <f>SUM(AO16:AO23)</f>
        <v>5.335000000000001</v>
      </c>
      <c r="AP15" s="16">
        <f aca="true" t="shared" si="6" ref="AP15:BA15">SUM(AP16:AP23)</f>
        <v>31004.886000000006</v>
      </c>
      <c r="AQ15" s="15">
        <f t="shared" si="6"/>
        <v>26651.526000000005</v>
      </c>
      <c r="AR15" s="16">
        <f t="shared" si="6"/>
        <v>26312.220000000005</v>
      </c>
      <c r="AS15" s="15">
        <f t="shared" si="6"/>
        <v>26677.134000000005</v>
      </c>
      <c r="AT15" s="16">
        <f t="shared" si="6"/>
        <v>18111.258</v>
      </c>
      <c r="AU15" s="15">
        <f t="shared" si="6"/>
        <v>25768.050000000003</v>
      </c>
      <c r="AV15" s="16">
        <f t="shared" si="6"/>
        <v>26395.446000000004</v>
      </c>
      <c r="AW15" s="15">
        <f t="shared" si="6"/>
        <v>20908.932000000008</v>
      </c>
      <c r="AX15" s="16">
        <f t="shared" si="6"/>
        <v>25691.226000000002</v>
      </c>
      <c r="AY15" s="15">
        <f t="shared" si="6"/>
        <v>20742.480000000003</v>
      </c>
      <c r="AZ15" s="16">
        <f t="shared" si="6"/>
        <v>26248.200000000004</v>
      </c>
      <c r="BA15" s="15">
        <f t="shared" si="6"/>
        <v>33219.978</v>
      </c>
      <c r="BB15" s="16">
        <f>SUM(BB16:BB23)</f>
        <v>24609.288</v>
      </c>
      <c r="BC15" s="15">
        <f>SUM(BC16:BC23)</f>
        <v>48411.92400000001</v>
      </c>
      <c r="BD15" s="16">
        <f>SUM(BD16:BD23)</f>
        <v>38469.618</v>
      </c>
      <c r="BE15" s="15">
        <f>SUM(BE16:BE23)</f>
        <v>26664.33000000001</v>
      </c>
      <c r="BF15" s="21"/>
      <c r="BG15" s="38">
        <f>SUM(BG16:BG23)</f>
        <v>5.335000000000001</v>
      </c>
      <c r="BH15" s="15">
        <f>SUM(BH16:BH23)</f>
        <v>16408.326000000005</v>
      </c>
      <c r="BI15" s="15">
        <f>SUM(BI16:BI23)</f>
        <v>27221.304000000004</v>
      </c>
      <c r="BJ15" s="21"/>
      <c r="BK15" s="33">
        <f aca="true" t="shared" si="7" ref="BK15:BQ15">SUM(BK16:BK23)</f>
        <v>9.317</v>
      </c>
      <c r="BL15" s="15">
        <f t="shared" si="7"/>
        <v>17799.196799999998</v>
      </c>
      <c r="BM15" s="15">
        <f t="shared" si="7"/>
        <v>9984.097200000002</v>
      </c>
      <c r="BN15" s="15">
        <f t="shared" si="7"/>
        <v>10431.3132</v>
      </c>
      <c r="BO15" s="15">
        <f t="shared" si="7"/>
        <v>25536.033600000002</v>
      </c>
      <c r="BP15" s="15">
        <f t="shared" si="7"/>
        <v>11236.302</v>
      </c>
      <c r="BQ15" s="15">
        <f t="shared" si="7"/>
        <v>11471.090400000001</v>
      </c>
      <c r="BR15" s="21"/>
      <c r="BS15" s="15">
        <f>SUM(BS16:BS23)</f>
        <v>5.005000000000001</v>
      </c>
      <c r="BT15" s="16">
        <f>SUM(BT16:BT23)</f>
        <v>29087.058000000005</v>
      </c>
      <c r="BU15" s="16">
        <f>SUM(BU16:BU23)</f>
        <v>34876.842000000004</v>
      </c>
      <c r="BV15" s="16">
        <f>SUM(BV16:BV23)</f>
        <v>30612.582000000006</v>
      </c>
      <c r="BW15" s="16">
        <f>SUM(BW16:BW23)</f>
        <v>30612.582000000006</v>
      </c>
    </row>
    <row r="16" spans="1:75" ht="12.75">
      <c r="A16" s="58" t="s">
        <v>15</v>
      </c>
      <c r="B16" s="58"/>
      <c r="C16" s="58"/>
      <c r="D16" s="58"/>
      <c r="E16" s="58"/>
      <c r="F16" s="58"/>
      <c r="G16" s="7" t="s">
        <v>9</v>
      </c>
      <c r="H16" s="9">
        <f>0.19*1.1</f>
        <v>0.20900000000000002</v>
      </c>
      <c r="I16" s="19">
        <f aca="true" t="shared" si="8" ref="I16:P16">$H$16*I39*$B$45</f>
        <v>1556.2140000000002</v>
      </c>
      <c r="J16" s="19">
        <f t="shared" si="8"/>
        <v>1211.6148000000003</v>
      </c>
      <c r="K16" s="19">
        <f t="shared" si="8"/>
        <v>1547.1852000000003</v>
      </c>
      <c r="L16" s="19">
        <f t="shared" si="8"/>
        <v>827.8908000000001</v>
      </c>
      <c r="M16" s="19">
        <f t="shared" si="8"/>
        <v>1173.2424</v>
      </c>
      <c r="N16" s="19">
        <f t="shared" si="8"/>
        <v>1164.7152</v>
      </c>
      <c r="O16" s="19">
        <f t="shared" si="8"/>
        <v>1197.0684</v>
      </c>
      <c r="P16" s="19">
        <f t="shared" si="8"/>
        <v>1169.7312000000002</v>
      </c>
      <c r="Q16" s="7" t="s">
        <v>9</v>
      </c>
      <c r="R16" s="9">
        <f>0.19*1.1</f>
        <v>0.20900000000000002</v>
      </c>
      <c r="S16" s="19">
        <f aca="true" t="shared" si="9" ref="S16:AM16">$R$16*S39*$B$45</f>
        <v>1812.5316000000003</v>
      </c>
      <c r="T16" s="19">
        <f t="shared" si="9"/>
        <v>1015.7400000000001</v>
      </c>
      <c r="U16" s="19">
        <f t="shared" si="9"/>
        <v>1501.5396000000003</v>
      </c>
      <c r="V16" s="19">
        <f t="shared" si="9"/>
        <v>1432.0680000000002</v>
      </c>
      <c r="W16" s="19">
        <f t="shared" si="9"/>
        <v>1117.5648</v>
      </c>
      <c r="X16" s="19">
        <f t="shared" si="9"/>
        <v>1693.9032000000002</v>
      </c>
      <c r="Y16" s="19">
        <f t="shared" si="9"/>
        <v>801.5568000000001</v>
      </c>
      <c r="Z16" s="19">
        <f t="shared" si="9"/>
        <v>1809.0203999999999</v>
      </c>
      <c r="AA16" s="19">
        <f t="shared" si="9"/>
        <v>1057.6236</v>
      </c>
      <c r="AB16" s="19">
        <f t="shared" si="9"/>
        <v>2047.2804</v>
      </c>
      <c r="AC16" s="19">
        <f t="shared" si="9"/>
        <v>1192.554</v>
      </c>
      <c r="AD16" s="19">
        <f t="shared" si="9"/>
        <v>1299.8964</v>
      </c>
      <c r="AE16" s="19">
        <f t="shared" si="9"/>
        <v>1472.4468000000002</v>
      </c>
      <c r="AF16" s="19">
        <f t="shared" si="9"/>
        <v>1824.5700000000002</v>
      </c>
      <c r="AG16" s="19">
        <f t="shared" si="9"/>
        <v>1811.7792000000002</v>
      </c>
      <c r="AH16" s="19">
        <f t="shared" si="9"/>
        <v>1290.366</v>
      </c>
      <c r="AI16" s="19">
        <f t="shared" si="9"/>
        <v>853.7232000000001</v>
      </c>
      <c r="AJ16" s="19">
        <f t="shared" si="9"/>
        <v>991.9140000000001</v>
      </c>
      <c r="AK16" s="19">
        <f t="shared" si="9"/>
        <v>1402.4736000000003</v>
      </c>
      <c r="AL16" s="19">
        <f t="shared" si="9"/>
        <v>1024.0164000000002</v>
      </c>
      <c r="AM16" s="19">
        <f t="shared" si="9"/>
        <v>744.3744</v>
      </c>
      <c r="AN16" s="20" t="s">
        <v>9</v>
      </c>
      <c r="AO16" s="39">
        <f>0.19*1.1</f>
        <v>0.20900000000000002</v>
      </c>
      <c r="AP16" s="19">
        <f aca="true" t="shared" si="10" ref="AP16:BE16">$AO$16*AP39*$B$45</f>
        <v>1214.6244000000002</v>
      </c>
      <c r="AQ16" s="19">
        <f t="shared" si="10"/>
        <v>1044.0804</v>
      </c>
      <c r="AR16" s="19">
        <f t="shared" si="10"/>
        <v>1030.788</v>
      </c>
      <c r="AS16" s="19">
        <f t="shared" si="10"/>
        <v>1045.0836</v>
      </c>
      <c r="AT16" s="19">
        <f t="shared" si="10"/>
        <v>709.5132</v>
      </c>
      <c r="AU16" s="19">
        <f t="shared" si="10"/>
        <v>1009.47</v>
      </c>
      <c r="AV16" s="19">
        <f t="shared" si="10"/>
        <v>1034.0484000000001</v>
      </c>
      <c r="AW16" s="19">
        <f t="shared" si="10"/>
        <v>819.1128000000001</v>
      </c>
      <c r="AX16" s="19">
        <f t="shared" si="10"/>
        <v>1006.4604</v>
      </c>
      <c r="AY16" s="19">
        <f t="shared" si="10"/>
        <v>812.5920000000001</v>
      </c>
      <c r="AZ16" s="19">
        <f t="shared" si="10"/>
        <v>1028.2800000000002</v>
      </c>
      <c r="BA16" s="19">
        <f t="shared" si="10"/>
        <v>1301.4012</v>
      </c>
      <c r="BB16" s="19">
        <f t="shared" si="10"/>
        <v>964.0752</v>
      </c>
      <c r="BC16" s="19">
        <f t="shared" si="10"/>
        <v>1896.5496000000003</v>
      </c>
      <c r="BD16" s="19">
        <f t="shared" si="10"/>
        <v>1507.0572000000002</v>
      </c>
      <c r="BE16" s="19">
        <f t="shared" si="10"/>
        <v>1044.582</v>
      </c>
      <c r="BF16" s="20" t="s">
        <v>9</v>
      </c>
      <c r="BG16" s="39">
        <f>0.19*1.1</f>
        <v>0.20900000000000002</v>
      </c>
      <c r="BH16" s="19">
        <f>$BG$16*BH39*$B$45</f>
        <v>642.8004000000001</v>
      </c>
      <c r="BI16" s="19">
        <f>$BG$16*BI39*$B$45</f>
        <v>1066.4016000000001</v>
      </c>
      <c r="BJ16" s="20" t="s">
        <v>9</v>
      </c>
      <c r="BK16" s="9">
        <f>0.21*1.1</f>
        <v>0.231</v>
      </c>
      <c r="BL16" s="19">
        <f aca="true" t="shared" si="11" ref="BL16:BQ16">$BK$16*BL39*$B$45</f>
        <v>441.3024</v>
      </c>
      <c r="BM16" s="19">
        <f t="shared" si="11"/>
        <v>247.5396</v>
      </c>
      <c r="BN16" s="19">
        <f t="shared" si="11"/>
        <v>258.6276</v>
      </c>
      <c r="BO16" s="19">
        <f t="shared" si="11"/>
        <v>633.1248</v>
      </c>
      <c r="BP16" s="19">
        <f t="shared" si="11"/>
        <v>278.586</v>
      </c>
      <c r="BQ16" s="19">
        <f t="shared" si="11"/>
        <v>284.4072</v>
      </c>
      <c r="BR16" s="20" t="s">
        <v>9</v>
      </c>
      <c r="BS16" s="9">
        <f>0.19*1.1</f>
        <v>0.20900000000000002</v>
      </c>
      <c r="BT16" s="19">
        <f>$BS$16*BT39*$B$45</f>
        <v>1214.6244000000002</v>
      </c>
      <c r="BU16" s="19">
        <f>$BS$16*BU39*$B$45</f>
        <v>1456.3956000000003</v>
      </c>
      <c r="BV16" s="19">
        <f>$BS$16*BV39*$B$45</f>
        <v>1278.3276</v>
      </c>
      <c r="BW16" s="19">
        <f>$BS$16*BW39*$B$45</f>
        <v>1278.3276</v>
      </c>
    </row>
    <row r="17" spans="1:75" ht="12.75">
      <c r="A17" s="58" t="s">
        <v>16</v>
      </c>
      <c r="B17" s="58"/>
      <c r="C17" s="58"/>
      <c r="D17" s="58"/>
      <c r="E17" s="58"/>
      <c r="F17" s="58"/>
      <c r="G17" s="7" t="s">
        <v>9</v>
      </c>
      <c r="H17" s="9">
        <f>0.36*1.1</f>
        <v>0.396</v>
      </c>
      <c r="I17" s="19">
        <f aca="true" t="shared" si="12" ref="I17:P17">$H$17*I39*$B$45</f>
        <v>2948.616</v>
      </c>
      <c r="J17" s="19">
        <f t="shared" si="12"/>
        <v>2295.6912</v>
      </c>
      <c r="K17" s="19">
        <f t="shared" si="12"/>
        <v>2931.5088</v>
      </c>
      <c r="L17" s="19">
        <f t="shared" si="12"/>
        <v>1568.6352000000002</v>
      </c>
      <c r="M17" s="19">
        <f t="shared" si="12"/>
        <v>2222.9856</v>
      </c>
      <c r="N17" s="19">
        <f t="shared" si="12"/>
        <v>2206.8288000000002</v>
      </c>
      <c r="O17" s="19">
        <f t="shared" si="12"/>
        <v>2268.1296</v>
      </c>
      <c r="P17" s="19">
        <f t="shared" si="12"/>
        <v>2216.3328</v>
      </c>
      <c r="Q17" s="7" t="s">
        <v>9</v>
      </c>
      <c r="R17" s="9">
        <f>0.36*1.1</f>
        <v>0.396</v>
      </c>
      <c r="S17" s="19">
        <f aca="true" t="shared" si="13" ref="S17:AM17">$R$17*S39*$B$45</f>
        <v>3434.2704000000003</v>
      </c>
      <c r="T17" s="19">
        <f t="shared" si="13"/>
        <v>1924.56</v>
      </c>
      <c r="U17" s="19">
        <f t="shared" si="13"/>
        <v>2845.0224000000007</v>
      </c>
      <c r="V17" s="19">
        <f t="shared" si="13"/>
        <v>2713.3920000000003</v>
      </c>
      <c r="W17" s="19">
        <f t="shared" si="13"/>
        <v>2117.4912000000004</v>
      </c>
      <c r="X17" s="19">
        <f t="shared" si="13"/>
        <v>3209.5008</v>
      </c>
      <c r="Y17" s="19">
        <f t="shared" si="13"/>
        <v>1518.7392000000002</v>
      </c>
      <c r="Z17" s="19">
        <f t="shared" si="13"/>
        <v>3427.6175999999996</v>
      </c>
      <c r="AA17" s="19">
        <f t="shared" si="13"/>
        <v>2003.9184</v>
      </c>
      <c r="AB17" s="19">
        <f t="shared" si="13"/>
        <v>3879.0576</v>
      </c>
      <c r="AC17" s="19">
        <f t="shared" si="13"/>
        <v>2259.576</v>
      </c>
      <c r="AD17" s="19">
        <f t="shared" si="13"/>
        <v>2462.9615999999996</v>
      </c>
      <c r="AE17" s="19">
        <f t="shared" si="13"/>
        <v>2789.8992000000003</v>
      </c>
      <c r="AF17" s="19">
        <f t="shared" si="13"/>
        <v>3457.0800000000004</v>
      </c>
      <c r="AG17" s="19">
        <f t="shared" si="13"/>
        <v>3432.8448</v>
      </c>
      <c r="AH17" s="19">
        <f t="shared" si="13"/>
        <v>2444.9040000000005</v>
      </c>
      <c r="AI17" s="19">
        <f t="shared" si="13"/>
        <v>1617.5807999999997</v>
      </c>
      <c r="AJ17" s="19">
        <f t="shared" si="13"/>
        <v>1879.416</v>
      </c>
      <c r="AK17" s="19">
        <f t="shared" si="13"/>
        <v>2657.3184</v>
      </c>
      <c r="AL17" s="19">
        <f t="shared" si="13"/>
        <v>1940.2416</v>
      </c>
      <c r="AM17" s="19">
        <f t="shared" si="13"/>
        <v>1410.3936</v>
      </c>
      <c r="AN17" s="20" t="s">
        <v>9</v>
      </c>
      <c r="AO17" s="39">
        <f>0.36*1.1</f>
        <v>0.396</v>
      </c>
      <c r="AP17" s="19">
        <f aca="true" t="shared" si="14" ref="AP17:BE17">$AO$17*AP39*$B$45</f>
        <v>2301.3936000000003</v>
      </c>
      <c r="AQ17" s="19">
        <f t="shared" si="14"/>
        <v>1978.2576000000001</v>
      </c>
      <c r="AR17" s="19">
        <f t="shared" si="14"/>
        <v>1953.0720000000001</v>
      </c>
      <c r="AS17" s="19">
        <f t="shared" si="14"/>
        <v>1980.1584000000003</v>
      </c>
      <c r="AT17" s="19">
        <f t="shared" si="14"/>
        <v>1344.3408</v>
      </c>
      <c r="AU17" s="19">
        <f t="shared" si="14"/>
        <v>1912.6800000000003</v>
      </c>
      <c r="AV17" s="19">
        <f t="shared" si="14"/>
        <v>1959.2496</v>
      </c>
      <c r="AW17" s="19">
        <f t="shared" si="14"/>
        <v>1552.0032</v>
      </c>
      <c r="AX17" s="19">
        <f t="shared" si="14"/>
        <v>1906.9776000000002</v>
      </c>
      <c r="AY17" s="19">
        <f t="shared" si="14"/>
        <v>1539.6480000000001</v>
      </c>
      <c r="AZ17" s="19">
        <f t="shared" si="14"/>
        <v>1948.3200000000002</v>
      </c>
      <c r="BA17" s="19">
        <f t="shared" si="14"/>
        <v>2465.8127999999997</v>
      </c>
      <c r="BB17" s="19">
        <f t="shared" si="14"/>
        <v>1826.6688</v>
      </c>
      <c r="BC17" s="19">
        <f t="shared" si="14"/>
        <v>3593.4624000000003</v>
      </c>
      <c r="BD17" s="19">
        <f t="shared" si="14"/>
        <v>2855.4768</v>
      </c>
      <c r="BE17" s="19">
        <f t="shared" si="14"/>
        <v>1979.208</v>
      </c>
      <c r="BF17" s="20" t="s">
        <v>9</v>
      </c>
      <c r="BG17" s="39">
        <f>0.36*1.1</f>
        <v>0.396</v>
      </c>
      <c r="BH17" s="19">
        <f>$BG$17*BH39*$B$45</f>
        <v>1217.9376000000002</v>
      </c>
      <c r="BI17" s="19">
        <f>$BG$17*BI39*$B$45</f>
        <v>2020.5504</v>
      </c>
      <c r="BJ17" s="20" t="s">
        <v>9</v>
      </c>
      <c r="BK17" s="9">
        <f>0.36*1.1</f>
        <v>0.396</v>
      </c>
      <c r="BL17" s="19">
        <f aca="true" t="shared" si="15" ref="BL17:BQ17">$BK$17*BL39*$B$45</f>
        <v>756.5183999999999</v>
      </c>
      <c r="BM17" s="19">
        <f t="shared" si="15"/>
        <v>424.35360000000003</v>
      </c>
      <c r="BN17" s="19">
        <f t="shared" si="15"/>
        <v>443.36160000000007</v>
      </c>
      <c r="BO17" s="19">
        <f t="shared" si="15"/>
        <v>1085.3568</v>
      </c>
      <c r="BP17" s="19">
        <f t="shared" si="15"/>
        <v>477.576</v>
      </c>
      <c r="BQ17" s="19">
        <f t="shared" si="15"/>
        <v>487.55519999999996</v>
      </c>
      <c r="BR17" s="20" t="s">
        <v>9</v>
      </c>
      <c r="BS17" s="9">
        <f>0.26*1.1</f>
        <v>0.28600000000000003</v>
      </c>
      <c r="BT17" s="19">
        <f>$BS$17*BT39*$B$45</f>
        <v>1662.1176</v>
      </c>
      <c r="BU17" s="19">
        <f>$BS$17*BU39*$B$45</f>
        <v>1992.9624000000003</v>
      </c>
      <c r="BV17" s="19">
        <f>$BS$17*BV39*$B$45</f>
        <v>1749.2904</v>
      </c>
      <c r="BW17" s="19">
        <f>$BS$17*BW39*$B$45</f>
        <v>1749.2904</v>
      </c>
    </row>
    <row r="18" spans="1:75" ht="12.75">
      <c r="A18" s="58" t="s">
        <v>17</v>
      </c>
      <c r="B18" s="58"/>
      <c r="C18" s="58"/>
      <c r="D18" s="58"/>
      <c r="E18" s="58"/>
      <c r="F18" s="58"/>
      <c r="G18" s="7" t="s">
        <v>9</v>
      </c>
      <c r="H18" s="9">
        <f>0.37*1.1</f>
        <v>0.40700000000000003</v>
      </c>
      <c r="I18" s="19">
        <f aca="true" t="shared" si="16" ref="I18:P18">$H$18*I39*$B$45</f>
        <v>3030.5220000000004</v>
      </c>
      <c r="J18" s="19">
        <f t="shared" si="16"/>
        <v>2359.4604000000004</v>
      </c>
      <c r="K18" s="19">
        <f t="shared" si="16"/>
        <v>3012.9396</v>
      </c>
      <c r="L18" s="19">
        <f t="shared" si="16"/>
        <v>1612.2084000000002</v>
      </c>
      <c r="M18" s="19">
        <f t="shared" si="16"/>
        <v>2284.7352</v>
      </c>
      <c r="N18" s="19">
        <f t="shared" si="16"/>
        <v>2268.1296</v>
      </c>
      <c r="O18" s="19">
        <f t="shared" si="16"/>
        <v>2331.1332</v>
      </c>
      <c r="P18" s="19">
        <f t="shared" si="16"/>
        <v>2277.8976000000002</v>
      </c>
      <c r="Q18" s="7" t="s">
        <v>9</v>
      </c>
      <c r="R18" s="9">
        <f>0.37*1.1</f>
        <v>0.40700000000000003</v>
      </c>
      <c r="S18" s="19">
        <f aca="true" t="shared" si="17" ref="S18:AM18">$R$18*S39*$B$45</f>
        <v>3529.6668000000004</v>
      </c>
      <c r="T18" s="19">
        <f t="shared" si="17"/>
        <v>1978.02</v>
      </c>
      <c r="U18" s="19">
        <f t="shared" si="17"/>
        <v>2924.0508000000004</v>
      </c>
      <c r="V18" s="19">
        <f t="shared" si="17"/>
        <v>2788.764</v>
      </c>
      <c r="W18" s="19">
        <f t="shared" si="17"/>
        <v>2176.3104000000003</v>
      </c>
      <c r="X18" s="19">
        <f t="shared" si="17"/>
        <v>3298.6536000000006</v>
      </c>
      <c r="Y18" s="19">
        <f t="shared" si="17"/>
        <v>1560.9264</v>
      </c>
      <c r="Z18" s="19">
        <f t="shared" si="17"/>
        <v>3522.8292</v>
      </c>
      <c r="AA18" s="19">
        <f t="shared" si="17"/>
        <v>2059.5828</v>
      </c>
      <c r="AB18" s="19">
        <f t="shared" si="17"/>
        <v>3986.8092</v>
      </c>
      <c r="AC18" s="19">
        <f t="shared" si="17"/>
        <v>2322.342</v>
      </c>
      <c r="AD18" s="19">
        <f t="shared" si="17"/>
        <v>2531.3772</v>
      </c>
      <c r="AE18" s="19">
        <f t="shared" si="17"/>
        <v>2867.3964000000005</v>
      </c>
      <c r="AF18" s="19">
        <f t="shared" si="17"/>
        <v>3553.1100000000006</v>
      </c>
      <c r="AG18" s="19">
        <f t="shared" si="17"/>
        <v>3528.2016</v>
      </c>
      <c r="AH18" s="19">
        <f t="shared" si="17"/>
        <v>2512.818</v>
      </c>
      <c r="AI18" s="19">
        <f t="shared" si="17"/>
        <v>1662.5136</v>
      </c>
      <c r="AJ18" s="19">
        <f t="shared" si="17"/>
        <v>1931.622</v>
      </c>
      <c r="AK18" s="19">
        <f t="shared" si="17"/>
        <v>2731.1328000000003</v>
      </c>
      <c r="AL18" s="19">
        <f t="shared" si="17"/>
        <v>1994.1372000000003</v>
      </c>
      <c r="AM18" s="19">
        <f t="shared" si="17"/>
        <v>1449.5712000000003</v>
      </c>
      <c r="AN18" s="20" t="s">
        <v>9</v>
      </c>
      <c r="AO18" s="39">
        <f>0.37*1.1</f>
        <v>0.40700000000000003</v>
      </c>
      <c r="AP18" s="19">
        <f aca="true" t="shared" si="18" ref="AP18:BE18">$AO$18*AP39*$B$45</f>
        <v>2365.3212000000003</v>
      </c>
      <c r="AQ18" s="19">
        <f t="shared" si="18"/>
        <v>2033.2092000000002</v>
      </c>
      <c r="AR18" s="19">
        <f t="shared" si="18"/>
        <v>2007.324</v>
      </c>
      <c r="AS18" s="19">
        <f t="shared" si="18"/>
        <v>2035.1628</v>
      </c>
      <c r="AT18" s="19">
        <f t="shared" si="18"/>
        <v>1381.6835999999998</v>
      </c>
      <c r="AU18" s="19">
        <f t="shared" si="18"/>
        <v>1965.8100000000004</v>
      </c>
      <c r="AV18" s="19">
        <f t="shared" si="18"/>
        <v>2013.6732000000002</v>
      </c>
      <c r="AW18" s="19">
        <f t="shared" si="18"/>
        <v>1595.1144000000004</v>
      </c>
      <c r="AX18" s="19">
        <f t="shared" si="18"/>
        <v>1959.9492</v>
      </c>
      <c r="AY18" s="19">
        <f t="shared" si="18"/>
        <v>1582.416</v>
      </c>
      <c r="AZ18" s="19">
        <f t="shared" si="18"/>
        <v>2002.44</v>
      </c>
      <c r="BA18" s="19">
        <f t="shared" si="18"/>
        <v>2534.3076</v>
      </c>
      <c r="BB18" s="19">
        <f t="shared" si="18"/>
        <v>1877.4096000000002</v>
      </c>
      <c r="BC18" s="19">
        <f t="shared" si="18"/>
        <v>3693.2808000000005</v>
      </c>
      <c r="BD18" s="19">
        <f t="shared" si="18"/>
        <v>2934.7956000000004</v>
      </c>
      <c r="BE18" s="19">
        <f t="shared" si="18"/>
        <v>2034.1860000000001</v>
      </c>
      <c r="BF18" s="20" t="s">
        <v>9</v>
      </c>
      <c r="BG18" s="39">
        <f>0.37*1.1</f>
        <v>0.40700000000000003</v>
      </c>
      <c r="BH18" s="19">
        <f>$BG$18*BH39*$B$45</f>
        <v>1251.7692000000002</v>
      </c>
      <c r="BI18" s="19">
        <f>$BG$18*BI39*$B$45</f>
        <v>2076.6768</v>
      </c>
      <c r="BJ18" s="20" t="s">
        <v>9</v>
      </c>
      <c r="BK18" s="9">
        <f>0.56*1.1</f>
        <v>0.6160000000000001</v>
      </c>
      <c r="BL18" s="19">
        <f aca="true" t="shared" si="19" ref="BL18:BQ18">$BK$18*BL39*$B$45</f>
        <v>1176.8064000000002</v>
      </c>
      <c r="BM18" s="19">
        <f t="shared" si="19"/>
        <v>660.1056000000001</v>
      </c>
      <c r="BN18" s="19">
        <f t="shared" si="19"/>
        <v>689.6736000000001</v>
      </c>
      <c r="BO18" s="19">
        <f t="shared" si="19"/>
        <v>1688.3328000000004</v>
      </c>
      <c r="BP18" s="19">
        <f t="shared" si="19"/>
        <v>742.8960000000001</v>
      </c>
      <c r="BQ18" s="19">
        <f t="shared" si="19"/>
        <v>758.4192</v>
      </c>
      <c r="BR18" s="20" t="s">
        <v>9</v>
      </c>
      <c r="BS18" s="9">
        <f>0.37*1.1</f>
        <v>0.40700000000000003</v>
      </c>
      <c r="BT18" s="19">
        <f>$BS$18*BT39*$B$45</f>
        <v>2365.3212000000003</v>
      </c>
      <c r="BU18" s="19">
        <f>$BS$18*BU39*$B$45</f>
        <v>2836.1388</v>
      </c>
      <c r="BV18" s="19">
        <f>$BS$18*BV39*$B$45</f>
        <v>2489.3748</v>
      </c>
      <c r="BW18" s="19">
        <f>$BS$18*BW39*$B$45</f>
        <v>2489.3748</v>
      </c>
    </row>
    <row r="19" spans="1:75" ht="12.75">
      <c r="A19" s="58" t="s">
        <v>18</v>
      </c>
      <c r="B19" s="58"/>
      <c r="C19" s="58"/>
      <c r="D19" s="58"/>
      <c r="E19" s="58"/>
      <c r="F19" s="58"/>
      <c r="G19" s="7" t="s">
        <v>9</v>
      </c>
      <c r="H19" s="9">
        <f>0.28*1.1</f>
        <v>0.30800000000000005</v>
      </c>
      <c r="I19" s="19">
        <f aca="true" t="shared" si="20" ref="I19:P19">$H$19*I39*$B$45</f>
        <v>2293.3680000000004</v>
      </c>
      <c r="J19" s="19">
        <f t="shared" si="20"/>
        <v>1785.5376000000006</v>
      </c>
      <c r="K19" s="19">
        <f t="shared" si="20"/>
        <v>2280.0624000000003</v>
      </c>
      <c r="L19" s="19">
        <f t="shared" si="20"/>
        <v>1220.0496000000003</v>
      </c>
      <c r="M19" s="19">
        <f t="shared" si="20"/>
        <v>1728.9888000000005</v>
      </c>
      <c r="N19" s="19">
        <f t="shared" si="20"/>
        <v>1716.4224</v>
      </c>
      <c r="O19" s="19">
        <f t="shared" si="20"/>
        <v>1764.1008000000002</v>
      </c>
      <c r="P19" s="19">
        <f t="shared" si="20"/>
        <v>1723.8144000000002</v>
      </c>
      <c r="Q19" s="7" t="s">
        <v>9</v>
      </c>
      <c r="R19" s="9">
        <f>0.28*1.1</f>
        <v>0.30800000000000005</v>
      </c>
      <c r="S19" s="19">
        <f aca="true" t="shared" si="21" ref="S19:AL19">$H$19*S39*$B$45</f>
        <v>2671.0992000000006</v>
      </c>
      <c r="T19" s="19">
        <f t="shared" si="21"/>
        <v>1496.8800000000003</v>
      </c>
      <c r="U19" s="19">
        <f t="shared" si="21"/>
        <v>2212.7952000000005</v>
      </c>
      <c r="V19" s="19">
        <f t="shared" si="21"/>
        <v>2110.416</v>
      </c>
      <c r="W19" s="19">
        <f t="shared" si="21"/>
        <v>1646.9376000000002</v>
      </c>
      <c r="X19" s="19">
        <f t="shared" si="21"/>
        <v>2496.2784</v>
      </c>
      <c r="Y19" s="19">
        <f t="shared" si="21"/>
        <v>1181.2416000000003</v>
      </c>
      <c r="Z19" s="19">
        <f t="shared" si="21"/>
        <v>2665.9248000000002</v>
      </c>
      <c r="AA19" s="19">
        <f t="shared" si="21"/>
        <v>1558.6032000000005</v>
      </c>
      <c r="AB19" s="19">
        <f t="shared" si="21"/>
        <v>3017.0448000000006</v>
      </c>
      <c r="AC19" s="19">
        <f t="shared" si="21"/>
        <v>1757.4480000000003</v>
      </c>
      <c r="AD19" s="19">
        <f t="shared" si="21"/>
        <v>1915.6368000000002</v>
      </c>
      <c r="AE19" s="19">
        <f t="shared" si="21"/>
        <v>2169.9216000000006</v>
      </c>
      <c r="AF19" s="19">
        <f t="shared" si="21"/>
        <v>2688.8400000000006</v>
      </c>
      <c r="AG19" s="19">
        <f t="shared" si="21"/>
        <v>2669.9904000000006</v>
      </c>
      <c r="AH19" s="19">
        <f t="shared" si="21"/>
        <v>1901.5920000000006</v>
      </c>
      <c r="AI19" s="19">
        <f t="shared" si="21"/>
        <v>1258.1184</v>
      </c>
      <c r="AJ19" s="19">
        <f t="shared" si="21"/>
        <v>1461.7680000000003</v>
      </c>
      <c r="AK19" s="19">
        <f t="shared" si="21"/>
        <v>2066.8032000000007</v>
      </c>
      <c r="AL19" s="19">
        <f t="shared" si="21"/>
        <v>1509.0768000000003</v>
      </c>
      <c r="AM19" s="19">
        <f>$H$19*AM39*$B$45</f>
        <v>1096.9728000000002</v>
      </c>
      <c r="AN19" s="20" t="s">
        <v>9</v>
      </c>
      <c r="AO19" s="39">
        <f>0.28*1.1</f>
        <v>0.30800000000000005</v>
      </c>
      <c r="AP19" s="19">
        <f aca="true" t="shared" si="22" ref="AP19:BE19">$AO$19*AP39*$B$45</f>
        <v>1789.9728000000005</v>
      </c>
      <c r="AQ19" s="19">
        <f t="shared" si="22"/>
        <v>1538.6448</v>
      </c>
      <c r="AR19" s="19">
        <f t="shared" si="22"/>
        <v>1519.0560000000003</v>
      </c>
      <c r="AS19" s="19">
        <f t="shared" si="22"/>
        <v>1540.1232</v>
      </c>
      <c r="AT19" s="19">
        <f t="shared" si="22"/>
        <v>1045.5984</v>
      </c>
      <c r="AU19" s="19">
        <f t="shared" si="22"/>
        <v>1487.6400000000003</v>
      </c>
      <c r="AV19" s="19">
        <f t="shared" si="22"/>
        <v>1523.8608000000004</v>
      </c>
      <c r="AW19" s="19">
        <f t="shared" si="22"/>
        <v>1207.1136000000004</v>
      </c>
      <c r="AX19" s="19">
        <f t="shared" si="22"/>
        <v>1483.2048000000002</v>
      </c>
      <c r="AY19" s="19">
        <f t="shared" si="22"/>
        <v>1197.5040000000001</v>
      </c>
      <c r="AZ19" s="19">
        <f t="shared" si="22"/>
        <v>1515.3600000000001</v>
      </c>
      <c r="BA19" s="19">
        <f t="shared" si="22"/>
        <v>1917.8544000000004</v>
      </c>
      <c r="BB19" s="19">
        <f t="shared" si="22"/>
        <v>1420.7424</v>
      </c>
      <c r="BC19" s="19">
        <f t="shared" si="22"/>
        <v>2794.9152000000004</v>
      </c>
      <c r="BD19" s="19">
        <f t="shared" si="22"/>
        <v>2220.9264000000003</v>
      </c>
      <c r="BE19" s="19">
        <f t="shared" si="22"/>
        <v>1539.384</v>
      </c>
      <c r="BF19" s="20" t="s">
        <v>9</v>
      </c>
      <c r="BG19" s="39">
        <f>0.28*1.1</f>
        <v>0.30800000000000005</v>
      </c>
      <c r="BH19" s="19">
        <f>$BG$19*BH39*$B$45</f>
        <v>947.2848000000001</v>
      </c>
      <c r="BI19" s="19">
        <f>$BG$19*BI39*$B$45</f>
        <v>1571.5392000000002</v>
      </c>
      <c r="BJ19" s="20" t="s">
        <v>9</v>
      </c>
      <c r="BK19" s="9">
        <f>0.27*1.1</f>
        <v>0.29700000000000004</v>
      </c>
      <c r="BL19" s="19">
        <f aca="true" t="shared" si="23" ref="BL19:BQ19">$BK$19*BL39*$B$45</f>
        <v>567.3888000000001</v>
      </c>
      <c r="BM19" s="19">
        <f t="shared" si="23"/>
        <v>318.26520000000005</v>
      </c>
      <c r="BN19" s="19">
        <f t="shared" si="23"/>
        <v>332.5212</v>
      </c>
      <c r="BO19" s="19">
        <f t="shared" si="23"/>
        <v>814.0176000000001</v>
      </c>
      <c r="BP19" s="19">
        <f t="shared" si="23"/>
        <v>358.1820000000001</v>
      </c>
      <c r="BQ19" s="19">
        <f t="shared" si="23"/>
        <v>365.6664</v>
      </c>
      <c r="BR19" s="20" t="s">
        <v>9</v>
      </c>
      <c r="BS19" s="9">
        <f>0.28*1.1</f>
        <v>0.30800000000000005</v>
      </c>
      <c r="BT19" s="19">
        <f>$BS$19*BT39*$B$45</f>
        <v>1789.9728000000005</v>
      </c>
      <c r="BU19" s="19">
        <f>$BS$19*BU39*$B$45</f>
        <v>2146.2672000000002</v>
      </c>
      <c r="BV19" s="19">
        <f>$BS$19*BV39*$B$45</f>
        <v>1883.8512</v>
      </c>
      <c r="BW19" s="19">
        <f>$BS$19*BW39*$B$45</f>
        <v>1883.8512</v>
      </c>
    </row>
    <row r="20" spans="1:75" ht="43.5" customHeight="1">
      <c r="A20" s="58" t="s">
        <v>31</v>
      </c>
      <c r="B20" s="58"/>
      <c r="C20" s="58"/>
      <c r="D20" s="58"/>
      <c r="E20" s="58"/>
      <c r="F20" s="58"/>
      <c r="G20" s="10" t="s">
        <v>19</v>
      </c>
      <c r="H20" s="9">
        <f>0.68*1.1</f>
        <v>0.7480000000000001</v>
      </c>
      <c r="I20" s="19">
        <f aca="true" t="shared" si="24" ref="I20:P20">$H$20*I39*$B$45</f>
        <v>5569.608000000001</v>
      </c>
      <c r="J20" s="19">
        <f t="shared" si="24"/>
        <v>4336.3056000000015</v>
      </c>
      <c r="K20" s="19">
        <f t="shared" si="24"/>
        <v>5537.294400000001</v>
      </c>
      <c r="L20" s="19">
        <f t="shared" si="24"/>
        <v>2962.9776000000006</v>
      </c>
      <c r="M20" s="19">
        <f t="shared" si="24"/>
        <v>4198.9728000000005</v>
      </c>
      <c r="N20" s="19">
        <f t="shared" si="24"/>
        <v>4168.4544000000005</v>
      </c>
      <c r="O20" s="19">
        <f t="shared" si="24"/>
        <v>4284.2448</v>
      </c>
      <c r="P20" s="19">
        <f t="shared" si="24"/>
        <v>4186.4064</v>
      </c>
      <c r="Q20" s="10" t="s">
        <v>19</v>
      </c>
      <c r="R20" s="9">
        <f>0.68*1.1</f>
        <v>0.7480000000000001</v>
      </c>
      <c r="S20" s="19">
        <f aca="true" t="shared" si="25" ref="S20:AM20">$R$20*S39*$B$45</f>
        <v>6486.955200000002</v>
      </c>
      <c r="T20" s="19">
        <f t="shared" si="25"/>
        <v>3635.2800000000007</v>
      </c>
      <c r="U20" s="19">
        <f t="shared" si="25"/>
        <v>5373.931200000001</v>
      </c>
      <c r="V20" s="19">
        <f t="shared" si="25"/>
        <v>5125.296</v>
      </c>
      <c r="W20" s="19">
        <f t="shared" si="25"/>
        <v>3999.705600000001</v>
      </c>
      <c r="X20" s="19">
        <f t="shared" si="25"/>
        <v>6062.390400000001</v>
      </c>
      <c r="Y20" s="19">
        <f t="shared" si="25"/>
        <v>2868.7296000000006</v>
      </c>
      <c r="Z20" s="19">
        <f t="shared" si="25"/>
        <v>6474.388800000001</v>
      </c>
      <c r="AA20" s="19">
        <f t="shared" si="25"/>
        <v>3785.1792000000005</v>
      </c>
      <c r="AB20" s="19">
        <f t="shared" si="25"/>
        <v>7327.108800000002</v>
      </c>
      <c r="AC20" s="19">
        <f t="shared" si="25"/>
        <v>4268.088000000001</v>
      </c>
      <c r="AD20" s="19">
        <f t="shared" si="25"/>
        <v>4652.2608</v>
      </c>
      <c r="AE20" s="19">
        <f t="shared" si="25"/>
        <v>5269.8096000000005</v>
      </c>
      <c r="AF20" s="19">
        <f t="shared" si="25"/>
        <v>6530.040000000001</v>
      </c>
      <c r="AG20" s="19">
        <f t="shared" si="25"/>
        <v>6484.262400000001</v>
      </c>
      <c r="AH20" s="19">
        <f t="shared" si="25"/>
        <v>4618.152000000001</v>
      </c>
      <c r="AI20" s="19">
        <f t="shared" si="25"/>
        <v>3055.4304</v>
      </c>
      <c r="AJ20" s="19">
        <f t="shared" si="25"/>
        <v>3550.0080000000007</v>
      </c>
      <c r="AK20" s="19">
        <f t="shared" si="25"/>
        <v>5019.379200000001</v>
      </c>
      <c r="AL20" s="19">
        <f t="shared" si="25"/>
        <v>3664.9008000000003</v>
      </c>
      <c r="AM20" s="19">
        <f t="shared" si="25"/>
        <v>2664.0768000000007</v>
      </c>
      <c r="AN20" s="22" t="s">
        <v>19</v>
      </c>
      <c r="AO20" s="39">
        <f>0.68*1.1</f>
        <v>0.7480000000000001</v>
      </c>
      <c r="AP20" s="19">
        <f aca="true" t="shared" si="26" ref="AP20:BE20">$AO$20*AP39*$B$45</f>
        <v>4347.076800000001</v>
      </c>
      <c r="AQ20" s="19">
        <f t="shared" si="26"/>
        <v>3736.708800000001</v>
      </c>
      <c r="AR20" s="19">
        <f t="shared" si="26"/>
        <v>3689.1360000000004</v>
      </c>
      <c r="AS20" s="19">
        <f t="shared" si="26"/>
        <v>3740.2992000000004</v>
      </c>
      <c r="AT20" s="19">
        <f t="shared" si="26"/>
        <v>2539.3104000000003</v>
      </c>
      <c r="AU20" s="19">
        <f t="shared" si="26"/>
        <v>3612.8400000000006</v>
      </c>
      <c r="AV20" s="19">
        <f t="shared" si="26"/>
        <v>3700.804800000001</v>
      </c>
      <c r="AW20" s="19">
        <f t="shared" si="26"/>
        <v>2931.5616000000005</v>
      </c>
      <c r="AX20" s="19">
        <f t="shared" si="26"/>
        <v>3602.0688000000005</v>
      </c>
      <c r="AY20" s="19">
        <f t="shared" si="26"/>
        <v>2908.224</v>
      </c>
      <c r="AZ20" s="19">
        <f t="shared" si="26"/>
        <v>3680.1600000000008</v>
      </c>
      <c r="BA20" s="19">
        <f t="shared" si="26"/>
        <v>4657.6464000000005</v>
      </c>
      <c r="BB20" s="19">
        <f t="shared" si="26"/>
        <v>3450.3744</v>
      </c>
      <c r="BC20" s="19">
        <f t="shared" si="26"/>
        <v>6787.651200000002</v>
      </c>
      <c r="BD20" s="19">
        <f t="shared" si="26"/>
        <v>5393.678400000001</v>
      </c>
      <c r="BE20" s="19">
        <f t="shared" si="26"/>
        <v>3738.5040000000004</v>
      </c>
      <c r="BF20" s="22" t="s">
        <v>19</v>
      </c>
      <c r="BG20" s="39">
        <f>0.68*1.1</f>
        <v>0.7480000000000001</v>
      </c>
      <c r="BH20" s="19">
        <f>$BG$20*BH39*$B$45</f>
        <v>2300.5488000000005</v>
      </c>
      <c r="BI20" s="19">
        <f>$BG$20*BI39*$B$45</f>
        <v>3816.5952000000007</v>
      </c>
      <c r="BJ20" s="22" t="s">
        <v>19</v>
      </c>
      <c r="BK20" s="9">
        <f>0.56*1.1</f>
        <v>0.6160000000000001</v>
      </c>
      <c r="BL20" s="19">
        <f aca="true" t="shared" si="27" ref="BL20:BQ20">$BK$20*BL39*$B$45</f>
        <v>1176.8064000000002</v>
      </c>
      <c r="BM20" s="19">
        <f t="shared" si="27"/>
        <v>660.1056000000001</v>
      </c>
      <c r="BN20" s="19">
        <f t="shared" si="27"/>
        <v>689.6736000000001</v>
      </c>
      <c r="BO20" s="19">
        <f t="shared" si="27"/>
        <v>1688.3328000000004</v>
      </c>
      <c r="BP20" s="19">
        <f t="shared" si="27"/>
        <v>742.8960000000001</v>
      </c>
      <c r="BQ20" s="19">
        <f t="shared" si="27"/>
        <v>758.4192</v>
      </c>
      <c r="BR20" s="22" t="s">
        <v>19</v>
      </c>
      <c r="BS20" s="9">
        <f>0.48*1.1</f>
        <v>0.528</v>
      </c>
      <c r="BT20" s="19">
        <f>$BS$20*BT39*$B$45</f>
        <v>3068.5248</v>
      </c>
      <c r="BU20" s="19">
        <f>$BS$20*BU39*$B$45</f>
        <v>3679.315200000001</v>
      </c>
      <c r="BV20" s="19">
        <f>$BS$20*BV39*$B$45</f>
        <v>3229.4592000000002</v>
      </c>
      <c r="BW20" s="19">
        <f>$BS$20*BW39*$B$45</f>
        <v>3229.4592000000002</v>
      </c>
    </row>
    <row r="21" spans="1:75" ht="12.75">
      <c r="A21" s="58" t="s">
        <v>32</v>
      </c>
      <c r="B21" s="58"/>
      <c r="C21" s="58"/>
      <c r="D21" s="58"/>
      <c r="E21" s="58"/>
      <c r="F21" s="58"/>
      <c r="G21" s="7" t="s">
        <v>9</v>
      </c>
      <c r="H21" s="9">
        <f>0.23*1.1</f>
        <v>0.25300000000000006</v>
      </c>
      <c r="I21" s="19">
        <f aca="true" t="shared" si="28" ref="I21:P21">$H$21*I39*$B$45</f>
        <v>1883.8380000000004</v>
      </c>
      <c r="J21" s="19">
        <f t="shared" si="28"/>
        <v>1466.6916000000003</v>
      </c>
      <c r="K21" s="19">
        <f t="shared" si="28"/>
        <v>1872.9084000000005</v>
      </c>
      <c r="L21" s="19">
        <f t="shared" si="28"/>
        <v>1002.1836000000003</v>
      </c>
      <c r="M21" s="19">
        <f t="shared" si="28"/>
        <v>1420.2408000000005</v>
      </c>
      <c r="N21" s="19">
        <f t="shared" si="28"/>
        <v>1409.9184000000002</v>
      </c>
      <c r="O21" s="19">
        <f t="shared" si="28"/>
        <v>1449.0828000000004</v>
      </c>
      <c r="P21" s="19">
        <f t="shared" si="28"/>
        <v>1415.9904000000001</v>
      </c>
      <c r="Q21" s="7" t="s">
        <v>9</v>
      </c>
      <c r="R21" s="9">
        <f>0.23*1.1</f>
        <v>0.25300000000000006</v>
      </c>
      <c r="S21" s="19">
        <f aca="true" t="shared" si="29" ref="S21:AM21">$R$21*S39*$B$45</f>
        <v>2194.1172000000006</v>
      </c>
      <c r="T21" s="19">
        <f t="shared" si="29"/>
        <v>1229.5800000000002</v>
      </c>
      <c r="U21" s="19">
        <f t="shared" si="29"/>
        <v>1817.6532000000004</v>
      </c>
      <c r="V21" s="19">
        <f t="shared" si="29"/>
        <v>1733.5560000000003</v>
      </c>
      <c r="W21" s="19">
        <f t="shared" si="29"/>
        <v>1352.8416000000004</v>
      </c>
      <c r="X21" s="19">
        <f t="shared" si="29"/>
        <v>2050.5144000000005</v>
      </c>
      <c r="Y21" s="19">
        <f t="shared" si="29"/>
        <v>970.3056000000004</v>
      </c>
      <c r="Z21" s="19">
        <f t="shared" si="29"/>
        <v>2189.8668000000002</v>
      </c>
      <c r="AA21" s="19">
        <f t="shared" si="29"/>
        <v>1280.2812000000001</v>
      </c>
      <c r="AB21" s="19">
        <f t="shared" si="29"/>
        <v>2478.2868000000003</v>
      </c>
      <c r="AC21" s="19">
        <f t="shared" si="29"/>
        <v>1443.6180000000004</v>
      </c>
      <c r="AD21" s="19">
        <f t="shared" si="29"/>
        <v>1573.5588000000002</v>
      </c>
      <c r="AE21" s="19">
        <f t="shared" si="29"/>
        <v>1782.4356000000005</v>
      </c>
      <c r="AF21" s="19">
        <f t="shared" si="29"/>
        <v>2208.6900000000005</v>
      </c>
      <c r="AG21" s="19">
        <f t="shared" si="29"/>
        <v>2193.2064000000005</v>
      </c>
      <c r="AH21" s="19">
        <f t="shared" si="29"/>
        <v>1562.0220000000004</v>
      </c>
      <c r="AI21" s="19">
        <f t="shared" si="29"/>
        <v>1033.4544</v>
      </c>
      <c r="AJ21" s="19">
        <f t="shared" si="29"/>
        <v>1200.7380000000003</v>
      </c>
      <c r="AK21" s="19">
        <f t="shared" si="29"/>
        <v>1697.7312000000006</v>
      </c>
      <c r="AL21" s="19">
        <f t="shared" si="29"/>
        <v>1239.5988000000002</v>
      </c>
      <c r="AM21" s="19">
        <f t="shared" si="29"/>
        <v>901.0848000000002</v>
      </c>
      <c r="AN21" s="20" t="s">
        <v>9</v>
      </c>
      <c r="AO21" s="39">
        <f>0.23*1.1</f>
        <v>0.25300000000000006</v>
      </c>
      <c r="AP21" s="19">
        <f aca="true" t="shared" si="30" ref="AP21:BE21">$AO$21*AP39*$B$45</f>
        <v>1470.3348000000003</v>
      </c>
      <c r="AQ21" s="19">
        <f t="shared" si="30"/>
        <v>1263.8868000000002</v>
      </c>
      <c r="AR21" s="19">
        <f t="shared" si="30"/>
        <v>1247.7960000000003</v>
      </c>
      <c r="AS21" s="19">
        <f t="shared" si="30"/>
        <v>1265.1012</v>
      </c>
      <c r="AT21" s="19">
        <f t="shared" si="30"/>
        <v>858.8844000000001</v>
      </c>
      <c r="AU21" s="19">
        <f t="shared" si="30"/>
        <v>1221.9900000000002</v>
      </c>
      <c r="AV21" s="19">
        <f t="shared" si="30"/>
        <v>1251.7428000000002</v>
      </c>
      <c r="AW21" s="19">
        <f t="shared" si="30"/>
        <v>991.5576000000003</v>
      </c>
      <c r="AX21" s="19">
        <f t="shared" si="30"/>
        <v>1218.3468000000003</v>
      </c>
      <c r="AY21" s="19">
        <f t="shared" si="30"/>
        <v>983.6640000000002</v>
      </c>
      <c r="AZ21" s="19">
        <f t="shared" si="30"/>
        <v>1244.7600000000002</v>
      </c>
      <c r="BA21" s="19">
        <f t="shared" si="30"/>
        <v>1575.3804000000005</v>
      </c>
      <c r="BB21" s="19">
        <f t="shared" si="30"/>
        <v>1167.0384000000004</v>
      </c>
      <c r="BC21" s="19">
        <f t="shared" si="30"/>
        <v>2295.8232000000007</v>
      </c>
      <c r="BD21" s="19">
        <f t="shared" si="30"/>
        <v>1824.3324000000005</v>
      </c>
      <c r="BE21" s="19">
        <f t="shared" si="30"/>
        <v>1264.4940000000004</v>
      </c>
      <c r="BF21" s="20" t="s">
        <v>9</v>
      </c>
      <c r="BG21" s="39">
        <f>0.23*1.1</f>
        <v>0.25300000000000006</v>
      </c>
      <c r="BH21" s="19">
        <f>$BG$21*BH39*$B$45</f>
        <v>778.1268000000002</v>
      </c>
      <c r="BI21" s="19">
        <f>$BG$21*BI39*$B$45</f>
        <v>1290.9072000000003</v>
      </c>
      <c r="BJ21" s="20" t="s">
        <v>9</v>
      </c>
      <c r="BK21" s="9">
        <f>0.23*1.1</f>
        <v>0.25300000000000006</v>
      </c>
      <c r="BL21" s="19">
        <f aca="true" t="shared" si="31" ref="BL21:BQ21">$BK$21*BL39*$B$45</f>
        <v>483.3312000000001</v>
      </c>
      <c r="BM21" s="19">
        <f t="shared" si="31"/>
        <v>271.11480000000006</v>
      </c>
      <c r="BN21" s="19">
        <f t="shared" si="31"/>
        <v>283.25880000000006</v>
      </c>
      <c r="BO21" s="19">
        <f t="shared" si="31"/>
        <v>693.4224000000002</v>
      </c>
      <c r="BP21" s="19">
        <f t="shared" si="31"/>
        <v>305.11800000000005</v>
      </c>
      <c r="BQ21" s="19">
        <f t="shared" si="31"/>
        <v>311.4936000000001</v>
      </c>
      <c r="BR21" s="20" t="s">
        <v>9</v>
      </c>
      <c r="BS21" s="9">
        <f>0.23*1.1</f>
        <v>0.25300000000000006</v>
      </c>
      <c r="BT21" s="19">
        <f>$BS$21*BT39*$B$45</f>
        <v>1470.3348000000003</v>
      </c>
      <c r="BU21" s="19">
        <f>$BS$21*BU39*$B$45</f>
        <v>1763.0052000000005</v>
      </c>
      <c r="BV21" s="19">
        <f>$BS$21*BV39*$B$45</f>
        <v>1547.4492000000005</v>
      </c>
      <c r="BW21" s="19">
        <f>$BS$21*BW39*$B$45</f>
        <v>1547.4492000000005</v>
      </c>
    </row>
    <row r="22" spans="1:75" ht="12.75">
      <c r="A22" s="58" t="s">
        <v>33</v>
      </c>
      <c r="B22" s="58"/>
      <c r="C22" s="58"/>
      <c r="D22" s="58"/>
      <c r="E22" s="58"/>
      <c r="F22" s="58"/>
      <c r="G22" s="7" t="s">
        <v>9</v>
      </c>
      <c r="H22" s="9">
        <f>2.74*1.1</f>
        <v>3.0140000000000007</v>
      </c>
      <c r="I22" s="19">
        <f aca="true" t="shared" si="32" ref="I22:P22">$H$22*I39*$B$45</f>
        <v>22442.244000000006</v>
      </c>
      <c r="J22" s="19">
        <f t="shared" si="32"/>
        <v>17472.760800000004</v>
      </c>
      <c r="K22" s="19">
        <f t="shared" si="32"/>
        <v>22312.039200000003</v>
      </c>
      <c r="L22" s="19">
        <f t="shared" si="32"/>
        <v>11939.056800000004</v>
      </c>
      <c r="M22" s="19">
        <f t="shared" si="32"/>
        <v>16919.390400000004</v>
      </c>
      <c r="N22" s="19">
        <f t="shared" si="32"/>
        <v>16796.419200000004</v>
      </c>
      <c r="O22" s="19">
        <f t="shared" si="32"/>
        <v>17262.9864</v>
      </c>
      <c r="P22" s="19">
        <f t="shared" si="32"/>
        <v>16868.755200000003</v>
      </c>
      <c r="Q22" s="7" t="s">
        <v>9</v>
      </c>
      <c r="R22" s="9">
        <f>2.74*1.1</f>
        <v>3.0140000000000007</v>
      </c>
      <c r="S22" s="19">
        <f aca="true" t="shared" si="33" ref="S22:AM22">$R$22*S39*$B$45</f>
        <v>26138.61360000001</v>
      </c>
      <c r="T22" s="19">
        <f t="shared" si="33"/>
        <v>14648.040000000005</v>
      </c>
      <c r="U22" s="19">
        <f t="shared" si="33"/>
        <v>21653.781600000006</v>
      </c>
      <c r="V22" s="19">
        <f t="shared" si="33"/>
        <v>20651.928000000004</v>
      </c>
      <c r="W22" s="19">
        <f t="shared" si="33"/>
        <v>16116.460800000004</v>
      </c>
      <c r="X22" s="19">
        <f t="shared" si="33"/>
        <v>24427.867200000004</v>
      </c>
      <c r="Y22" s="19">
        <f t="shared" si="33"/>
        <v>11559.292800000003</v>
      </c>
      <c r="Z22" s="19">
        <f t="shared" si="33"/>
        <v>26087.978400000007</v>
      </c>
      <c r="AA22" s="19">
        <f t="shared" si="33"/>
        <v>15252.045600000001</v>
      </c>
      <c r="AB22" s="19">
        <f t="shared" si="33"/>
        <v>29523.938400000006</v>
      </c>
      <c r="AC22" s="19">
        <f t="shared" si="33"/>
        <v>17197.884000000005</v>
      </c>
      <c r="AD22" s="19">
        <f t="shared" si="33"/>
        <v>18745.8744</v>
      </c>
      <c r="AE22" s="19">
        <f t="shared" si="33"/>
        <v>21234.232800000005</v>
      </c>
      <c r="AF22" s="19">
        <f t="shared" si="33"/>
        <v>26312.220000000005</v>
      </c>
      <c r="AG22" s="19">
        <f t="shared" si="33"/>
        <v>26127.763200000005</v>
      </c>
      <c r="AH22" s="19">
        <f t="shared" si="33"/>
        <v>18608.436000000005</v>
      </c>
      <c r="AI22" s="19">
        <f t="shared" si="33"/>
        <v>12311.587200000002</v>
      </c>
      <c r="AJ22" s="19">
        <f t="shared" si="33"/>
        <v>14304.444000000003</v>
      </c>
      <c r="AK22" s="19">
        <f t="shared" si="33"/>
        <v>20225.145600000007</v>
      </c>
      <c r="AL22" s="19">
        <f t="shared" si="33"/>
        <v>14767.394400000005</v>
      </c>
      <c r="AM22" s="19">
        <f t="shared" si="33"/>
        <v>10734.662400000003</v>
      </c>
      <c r="AN22" s="20" t="s">
        <v>9</v>
      </c>
      <c r="AO22" s="39">
        <f>2.74*1.1</f>
        <v>3.0140000000000007</v>
      </c>
      <c r="AP22" s="19">
        <f aca="true" t="shared" si="34" ref="AP22:BE22">$AO$22*AP39*$B$45</f>
        <v>17516.162400000005</v>
      </c>
      <c r="AQ22" s="19">
        <f t="shared" si="34"/>
        <v>15056.738400000002</v>
      </c>
      <c r="AR22" s="19">
        <f t="shared" si="34"/>
        <v>14865.048000000004</v>
      </c>
      <c r="AS22" s="19">
        <f t="shared" si="34"/>
        <v>15071.205600000003</v>
      </c>
      <c r="AT22" s="19">
        <f t="shared" si="34"/>
        <v>10231.927200000002</v>
      </c>
      <c r="AU22" s="19">
        <f t="shared" si="34"/>
        <v>14557.620000000003</v>
      </c>
      <c r="AV22" s="19">
        <f t="shared" si="34"/>
        <v>14912.066400000003</v>
      </c>
      <c r="AW22" s="19">
        <f t="shared" si="34"/>
        <v>11812.468800000004</v>
      </c>
      <c r="AX22" s="19">
        <f t="shared" si="34"/>
        <v>14514.218400000002</v>
      </c>
      <c r="AY22" s="19">
        <f t="shared" si="34"/>
        <v>11718.432000000003</v>
      </c>
      <c r="AZ22" s="19">
        <f t="shared" si="34"/>
        <v>14828.880000000003</v>
      </c>
      <c r="BA22" s="19">
        <f t="shared" si="34"/>
        <v>18767.575200000003</v>
      </c>
      <c r="BB22" s="19">
        <f t="shared" si="34"/>
        <v>13902.979200000002</v>
      </c>
      <c r="BC22" s="19">
        <f t="shared" si="34"/>
        <v>27350.24160000001</v>
      </c>
      <c r="BD22" s="19">
        <f t="shared" si="34"/>
        <v>21733.351200000005</v>
      </c>
      <c r="BE22" s="19">
        <f t="shared" si="34"/>
        <v>15063.972000000005</v>
      </c>
      <c r="BF22" s="20" t="s">
        <v>9</v>
      </c>
      <c r="BG22" s="39">
        <f>2.74*1.1</f>
        <v>3.0140000000000007</v>
      </c>
      <c r="BH22" s="19">
        <f>$BG$22*BH39*$B$45</f>
        <v>9269.858400000003</v>
      </c>
      <c r="BI22" s="19">
        <f>$BG$22*BI39*$B$45</f>
        <v>15378.633600000001</v>
      </c>
      <c r="BJ22" s="20" t="s">
        <v>9</v>
      </c>
      <c r="BK22" s="9">
        <f>2.97*1.1</f>
        <v>3.2670000000000003</v>
      </c>
      <c r="BL22" s="19">
        <f aca="true" t="shared" si="35" ref="BL22:BQ22">$BK$22*BL39*$B$45</f>
        <v>6241.2768</v>
      </c>
      <c r="BM22" s="19">
        <f t="shared" si="35"/>
        <v>3500.9172000000003</v>
      </c>
      <c r="BN22" s="19">
        <f t="shared" si="35"/>
        <v>3657.7332</v>
      </c>
      <c r="BO22" s="19">
        <f t="shared" si="35"/>
        <v>8954.1936</v>
      </c>
      <c r="BP22" s="19">
        <f t="shared" si="35"/>
        <v>3940.0020000000004</v>
      </c>
      <c r="BQ22" s="19">
        <f t="shared" si="35"/>
        <v>4022.3304000000003</v>
      </c>
      <c r="BR22" s="20" t="s">
        <v>9</v>
      </c>
      <c r="BS22" s="18">
        <f>2.74*1.1</f>
        <v>3.0140000000000007</v>
      </c>
      <c r="BT22" s="19">
        <f>$BS$22*BT39*$B$45</f>
        <v>17516.162400000005</v>
      </c>
      <c r="BU22" s="19">
        <f>$BS$22*BU39*$B$45</f>
        <v>21002.757600000004</v>
      </c>
      <c r="BV22" s="19">
        <f>$BS$22*BV39*$B$45</f>
        <v>18434.829600000005</v>
      </c>
      <c r="BW22" s="19">
        <f>$BS$22*BW39*$B$45</f>
        <v>18434.829600000005</v>
      </c>
    </row>
    <row r="23" spans="1:75" ht="12.75">
      <c r="A23" s="58" t="s">
        <v>34</v>
      </c>
      <c r="B23" s="58"/>
      <c r="C23" s="58"/>
      <c r="D23" s="58"/>
      <c r="E23" s="58"/>
      <c r="F23" s="58"/>
      <c r="G23" s="7" t="s">
        <v>9</v>
      </c>
      <c r="H23" s="9">
        <v>0</v>
      </c>
      <c r="I23" s="19">
        <f aca="true" t="shared" si="36" ref="I23:P23">$H$23*I39*$B$45</f>
        <v>0</v>
      </c>
      <c r="J23" s="19">
        <f t="shared" si="36"/>
        <v>0</v>
      </c>
      <c r="K23" s="19">
        <f t="shared" si="36"/>
        <v>0</v>
      </c>
      <c r="L23" s="19">
        <f t="shared" si="36"/>
        <v>0</v>
      </c>
      <c r="M23" s="19">
        <f t="shared" si="36"/>
        <v>0</v>
      </c>
      <c r="N23" s="19">
        <f t="shared" si="36"/>
        <v>0</v>
      </c>
      <c r="O23" s="19">
        <f t="shared" si="36"/>
        <v>0</v>
      </c>
      <c r="P23" s="19">
        <f t="shared" si="36"/>
        <v>0</v>
      </c>
      <c r="Q23" s="7" t="s">
        <v>9</v>
      </c>
      <c r="R23" s="9">
        <v>0</v>
      </c>
      <c r="S23" s="19">
        <f aca="true" t="shared" si="37" ref="S23:AM23">$R$23*S39*$B$45</f>
        <v>0</v>
      </c>
      <c r="T23" s="19">
        <f t="shared" si="37"/>
        <v>0</v>
      </c>
      <c r="U23" s="19">
        <f t="shared" si="37"/>
        <v>0</v>
      </c>
      <c r="V23" s="19">
        <f t="shared" si="37"/>
        <v>0</v>
      </c>
      <c r="W23" s="19">
        <f t="shared" si="37"/>
        <v>0</v>
      </c>
      <c r="X23" s="19">
        <f t="shared" si="37"/>
        <v>0</v>
      </c>
      <c r="Y23" s="19">
        <f t="shared" si="37"/>
        <v>0</v>
      </c>
      <c r="Z23" s="19">
        <f t="shared" si="37"/>
        <v>0</v>
      </c>
      <c r="AA23" s="19">
        <f t="shared" si="37"/>
        <v>0</v>
      </c>
      <c r="AB23" s="19">
        <f t="shared" si="37"/>
        <v>0</v>
      </c>
      <c r="AC23" s="19">
        <f t="shared" si="37"/>
        <v>0</v>
      </c>
      <c r="AD23" s="19">
        <f t="shared" si="37"/>
        <v>0</v>
      </c>
      <c r="AE23" s="19">
        <f t="shared" si="37"/>
        <v>0</v>
      </c>
      <c r="AF23" s="19">
        <f t="shared" si="37"/>
        <v>0</v>
      </c>
      <c r="AG23" s="19">
        <f t="shared" si="37"/>
        <v>0</v>
      </c>
      <c r="AH23" s="19">
        <f t="shared" si="37"/>
        <v>0</v>
      </c>
      <c r="AI23" s="19">
        <f t="shared" si="37"/>
        <v>0</v>
      </c>
      <c r="AJ23" s="19">
        <f t="shared" si="37"/>
        <v>0</v>
      </c>
      <c r="AK23" s="19">
        <f t="shared" si="37"/>
        <v>0</v>
      </c>
      <c r="AL23" s="19">
        <f t="shared" si="37"/>
        <v>0</v>
      </c>
      <c r="AM23" s="19">
        <f t="shared" si="37"/>
        <v>0</v>
      </c>
      <c r="AN23" s="20" t="s">
        <v>9</v>
      </c>
      <c r="AO23" s="39">
        <v>0</v>
      </c>
      <c r="AP23" s="19">
        <f aca="true" t="shared" si="38" ref="AP23:BE23">$AO$23*AP39*$B$45</f>
        <v>0</v>
      </c>
      <c r="AQ23" s="19">
        <f t="shared" si="38"/>
        <v>0</v>
      </c>
      <c r="AR23" s="19">
        <f t="shared" si="38"/>
        <v>0</v>
      </c>
      <c r="AS23" s="19">
        <f t="shared" si="38"/>
        <v>0</v>
      </c>
      <c r="AT23" s="19">
        <f t="shared" si="38"/>
        <v>0</v>
      </c>
      <c r="AU23" s="19">
        <f t="shared" si="38"/>
        <v>0</v>
      </c>
      <c r="AV23" s="19">
        <f t="shared" si="38"/>
        <v>0</v>
      </c>
      <c r="AW23" s="19">
        <f t="shared" si="38"/>
        <v>0</v>
      </c>
      <c r="AX23" s="19">
        <f t="shared" si="38"/>
        <v>0</v>
      </c>
      <c r="AY23" s="19">
        <f t="shared" si="38"/>
        <v>0</v>
      </c>
      <c r="AZ23" s="19">
        <f t="shared" si="38"/>
        <v>0</v>
      </c>
      <c r="BA23" s="19">
        <f t="shared" si="38"/>
        <v>0</v>
      </c>
      <c r="BB23" s="19">
        <f t="shared" si="38"/>
        <v>0</v>
      </c>
      <c r="BC23" s="19">
        <f t="shared" si="38"/>
        <v>0</v>
      </c>
      <c r="BD23" s="19">
        <f t="shared" si="38"/>
        <v>0</v>
      </c>
      <c r="BE23" s="19">
        <f t="shared" si="38"/>
        <v>0</v>
      </c>
      <c r="BF23" s="20" t="s">
        <v>9</v>
      </c>
      <c r="BG23" s="39">
        <v>0</v>
      </c>
      <c r="BH23" s="19">
        <f>$BG$23*BH39*$B$45</f>
        <v>0</v>
      </c>
      <c r="BI23" s="19">
        <f>$BG$23*BI39*$B$45</f>
        <v>0</v>
      </c>
      <c r="BJ23" s="20" t="s">
        <v>9</v>
      </c>
      <c r="BK23" s="9">
        <f>3.31*1.1</f>
        <v>3.6410000000000005</v>
      </c>
      <c r="BL23" s="19">
        <f aca="true" t="shared" si="39" ref="BL23:BQ23">$BK$23*BL39*$B$45</f>
        <v>6955.7664</v>
      </c>
      <c r="BM23" s="19">
        <f t="shared" si="39"/>
        <v>3901.695600000001</v>
      </c>
      <c r="BN23" s="19">
        <f t="shared" si="39"/>
        <v>4076.4636</v>
      </c>
      <c r="BO23" s="19">
        <f t="shared" si="39"/>
        <v>9979.252800000002</v>
      </c>
      <c r="BP23" s="19">
        <f t="shared" si="39"/>
        <v>4391.046</v>
      </c>
      <c r="BQ23" s="19">
        <f t="shared" si="39"/>
        <v>4482.7992</v>
      </c>
      <c r="BR23" s="20" t="s">
        <v>9</v>
      </c>
      <c r="BS23" s="18">
        <v>0</v>
      </c>
      <c r="BT23" s="19">
        <f>$BS$23*BT39*$B$45</f>
        <v>0</v>
      </c>
      <c r="BU23" s="19">
        <f>$BS$23*BU39*$B$45</f>
        <v>0</v>
      </c>
      <c r="BV23" s="19">
        <f>$BS$23*BV39*$B$45</f>
        <v>0</v>
      </c>
      <c r="BW23" s="19">
        <f>$BS$23*BW39*$B$45</f>
        <v>0</v>
      </c>
    </row>
    <row r="24" spans="1:75" ht="13.5" customHeight="1">
      <c r="A24" s="59" t="s">
        <v>20</v>
      </c>
      <c r="B24" s="59"/>
      <c r="C24" s="59"/>
      <c r="D24" s="59"/>
      <c r="E24" s="59"/>
      <c r="F24" s="59"/>
      <c r="G24" s="8"/>
      <c r="H24" s="34">
        <f aca="true" t="shared" si="40" ref="H24:P24">SUM(H25:H28)</f>
        <v>6.380000000000001</v>
      </c>
      <c r="I24" s="16">
        <f t="shared" si="40"/>
        <v>47505.48</v>
      </c>
      <c r="J24" s="16">
        <f t="shared" si="40"/>
        <v>36986.136000000006</v>
      </c>
      <c r="K24" s="16">
        <f t="shared" si="40"/>
        <v>47229.86400000001</v>
      </c>
      <c r="L24" s="16">
        <f t="shared" si="40"/>
        <v>25272.456000000006</v>
      </c>
      <c r="M24" s="16">
        <f t="shared" si="40"/>
        <v>35814.768000000004</v>
      </c>
      <c r="N24" s="16">
        <f t="shared" si="40"/>
        <v>35554.464</v>
      </c>
      <c r="O24" s="16">
        <f t="shared" si="40"/>
        <v>36542.08800000001</v>
      </c>
      <c r="P24" s="16">
        <f t="shared" si="40"/>
        <v>35707.584</v>
      </c>
      <c r="Q24" s="8"/>
      <c r="R24" s="34">
        <f aca="true" t="shared" si="41" ref="R24:AL24">SUM(R25:R28)</f>
        <v>6.380000000000001</v>
      </c>
      <c r="S24" s="16">
        <f t="shared" si="41"/>
        <v>55329.91200000001</v>
      </c>
      <c r="T24" s="16">
        <f t="shared" si="41"/>
        <v>31006.800000000003</v>
      </c>
      <c r="U24" s="16">
        <f t="shared" si="41"/>
        <v>45836.47200000001</v>
      </c>
      <c r="V24" s="16">
        <f t="shared" si="41"/>
        <v>43715.76000000001</v>
      </c>
      <c r="W24" s="16">
        <f t="shared" si="41"/>
        <v>34115.136000000006</v>
      </c>
      <c r="X24" s="16">
        <f t="shared" si="41"/>
        <v>51708.624</v>
      </c>
      <c r="Y24" s="16">
        <f t="shared" si="41"/>
        <v>24468.576000000005</v>
      </c>
      <c r="Z24" s="16">
        <f t="shared" si="41"/>
        <v>55222.728</v>
      </c>
      <c r="AA24" s="16">
        <f t="shared" si="41"/>
        <v>32285.352000000003</v>
      </c>
      <c r="AB24" s="16">
        <f t="shared" si="41"/>
        <v>62495.928000000014</v>
      </c>
      <c r="AC24" s="16">
        <f t="shared" si="41"/>
        <v>36404.280000000006</v>
      </c>
      <c r="AD24" s="16">
        <f t="shared" si="41"/>
        <v>39681.048</v>
      </c>
      <c r="AE24" s="16">
        <f t="shared" si="41"/>
        <v>44948.37600000001</v>
      </c>
      <c r="AF24" s="16">
        <f t="shared" si="41"/>
        <v>55697.40000000001</v>
      </c>
      <c r="AG24" s="16">
        <f t="shared" si="41"/>
        <v>55306.944</v>
      </c>
      <c r="AH24" s="16">
        <f t="shared" si="41"/>
        <v>39390.12</v>
      </c>
      <c r="AI24" s="16">
        <f t="shared" si="41"/>
        <v>26061.024000000005</v>
      </c>
      <c r="AJ24" s="16">
        <f t="shared" si="41"/>
        <v>30279.480000000003</v>
      </c>
      <c r="AK24" s="16">
        <f t="shared" si="41"/>
        <v>42812.352000000006</v>
      </c>
      <c r="AL24" s="16">
        <f t="shared" si="41"/>
        <v>31259.448000000004</v>
      </c>
      <c r="AM24" s="16">
        <f>SUM(AM25:AM28)</f>
        <v>22723.008</v>
      </c>
      <c r="AN24" s="21"/>
      <c r="AO24" s="40">
        <f>SUM(AO25:AO28)</f>
        <v>5.8740000000000006</v>
      </c>
      <c r="AP24" s="16">
        <f aca="true" t="shared" si="42" ref="AP24:BA24">SUM(AP25:AP28)</f>
        <v>34137.3384</v>
      </c>
      <c r="AQ24" s="16">
        <f t="shared" si="42"/>
        <v>29344.154400000007</v>
      </c>
      <c r="AR24" s="16">
        <f t="shared" si="42"/>
        <v>28970.568000000007</v>
      </c>
      <c r="AS24" s="16">
        <f t="shared" si="42"/>
        <v>29372.349600000005</v>
      </c>
      <c r="AT24" s="16">
        <f t="shared" si="42"/>
        <v>19941.055200000003</v>
      </c>
      <c r="AU24" s="16">
        <f t="shared" si="42"/>
        <v>28371.420000000002</v>
      </c>
      <c r="AV24" s="16">
        <f t="shared" si="42"/>
        <v>29062.202400000006</v>
      </c>
      <c r="AW24" s="16">
        <f t="shared" si="42"/>
        <v>23021.380800000003</v>
      </c>
      <c r="AX24" s="16">
        <f t="shared" si="42"/>
        <v>28286.834400000007</v>
      </c>
      <c r="AY24" s="16">
        <f t="shared" si="42"/>
        <v>22838.112000000005</v>
      </c>
      <c r="AZ24" s="16">
        <f t="shared" si="42"/>
        <v>28900.08</v>
      </c>
      <c r="BA24" s="16">
        <f t="shared" si="42"/>
        <v>36576.2232</v>
      </c>
      <c r="BB24" s="16">
        <f>SUM(BB25:BB28)</f>
        <v>27095.5872</v>
      </c>
      <c r="BC24" s="16">
        <f>SUM(BC25:BC28)</f>
        <v>53303.02560000001</v>
      </c>
      <c r="BD24" s="16">
        <f>SUM(BD25:BD28)</f>
        <v>42356.23920000001</v>
      </c>
      <c r="BE24" s="16">
        <f>SUM(BE25:BE28)</f>
        <v>29358.252000000004</v>
      </c>
      <c r="BF24" s="21"/>
      <c r="BG24" s="40">
        <f>SUM(BG25:BG28)</f>
        <v>5.8740000000000006</v>
      </c>
      <c r="BH24" s="25">
        <f>SUM(BH25:BH28)</f>
        <v>18066.0744</v>
      </c>
      <c r="BI24" s="25">
        <f>SUM(BI25:BI28)</f>
        <v>29971.497600000002</v>
      </c>
      <c r="BJ24" s="21"/>
      <c r="BK24" s="34">
        <f aca="true" t="shared" si="43" ref="BK24:BQ24">SUM(BK25:BK28)</f>
        <v>2.2110000000000003</v>
      </c>
      <c r="BL24" s="16">
        <f t="shared" si="43"/>
        <v>4223.8944</v>
      </c>
      <c r="BM24" s="16">
        <f t="shared" si="43"/>
        <v>2369.3076</v>
      </c>
      <c r="BN24" s="16">
        <f t="shared" si="43"/>
        <v>2475.4356000000002</v>
      </c>
      <c r="BO24" s="16">
        <f t="shared" si="43"/>
        <v>6059.908800000001</v>
      </c>
      <c r="BP24" s="16">
        <f t="shared" si="43"/>
        <v>2666.4660000000003</v>
      </c>
      <c r="BQ24" s="16">
        <f t="shared" si="43"/>
        <v>2722.1832000000004</v>
      </c>
      <c r="BR24" s="21"/>
      <c r="BS24" s="23">
        <f>SUM(BS25:BS28)</f>
        <v>2.7390000000000003</v>
      </c>
      <c r="BT24" s="16">
        <f>SUM(BT25:BT28)</f>
        <v>15917.972400000004</v>
      </c>
      <c r="BU24" s="16">
        <f>SUM(BU25:BU28)</f>
        <v>19086.447600000003</v>
      </c>
      <c r="BV24" s="16">
        <f>SUM(BV25:BV28)</f>
        <v>16752.819600000003</v>
      </c>
      <c r="BW24" s="16">
        <f>SUM(BW25:BW28)</f>
        <v>16752.819600000003</v>
      </c>
    </row>
    <row r="25" spans="1:75" ht="12.75">
      <c r="A25" s="58" t="s">
        <v>35</v>
      </c>
      <c r="B25" s="58"/>
      <c r="C25" s="58"/>
      <c r="D25" s="58"/>
      <c r="E25" s="58"/>
      <c r="F25" s="58"/>
      <c r="G25" s="7" t="s">
        <v>21</v>
      </c>
      <c r="H25" s="9">
        <v>0</v>
      </c>
      <c r="I25" s="19">
        <f aca="true" t="shared" si="44" ref="I25:P25">$H$25*I39*$B$45</f>
        <v>0</v>
      </c>
      <c r="J25" s="19">
        <f t="shared" si="44"/>
        <v>0</v>
      </c>
      <c r="K25" s="19">
        <f t="shared" si="44"/>
        <v>0</v>
      </c>
      <c r="L25" s="19">
        <f t="shared" si="44"/>
        <v>0</v>
      </c>
      <c r="M25" s="19">
        <f t="shared" si="44"/>
        <v>0</v>
      </c>
      <c r="N25" s="19">
        <f t="shared" si="44"/>
        <v>0</v>
      </c>
      <c r="O25" s="19">
        <f t="shared" si="44"/>
        <v>0</v>
      </c>
      <c r="P25" s="19">
        <f t="shared" si="44"/>
        <v>0</v>
      </c>
      <c r="Q25" s="7" t="s">
        <v>21</v>
      </c>
      <c r="R25" s="9">
        <v>0</v>
      </c>
      <c r="S25" s="19">
        <f aca="true" t="shared" si="45" ref="S25:AM25">$R$25*S39*$B$45</f>
        <v>0</v>
      </c>
      <c r="T25" s="19">
        <f t="shared" si="45"/>
        <v>0</v>
      </c>
      <c r="U25" s="19">
        <f t="shared" si="45"/>
        <v>0</v>
      </c>
      <c r="V25" s="19">
        <f t="shared" si="45"/>
        <v>0</v>
      </c>
      <c r="W25" s="19">
        <f t="shared" si="45"/>
        <v>0</v>
      </c>
      <c r="X25" s="19">
        <f t="shared" si="45"/>
        <v>0</v>
      </c>
      <c r="Y25" s="19">
        <f t="shared" si="45"/>
        <v>0</v>
      </c>
      <c r="Z25" s="19">
        <f t="shared" si="45"/>
        <v>0</v>
      </c>
      <c r="AA25" s="19">
        <f t="shared" si="45"/>
        <v>0</v>
      </c>
      <c r="AB25" s="19">
        <f t="shared" si="45"/>
        <v>0</v>
      </c>
      <c r="AC25" s="19">
        <f t="shared" si="45"/>
        <v>0</v>
      </c>
      <c r="AD25" s="19">
        <f t="shared" si="45"/>
        <v>0</v>
      </c>
      <c r="AE25" s="19">
        <f t="shared" si="45"/>
        <v>0</v>
      </c>
      <c r="AF25" s="19">
        <f t="shared" si="45"/>
        <v>0</v>
      </c>
      <c r="AG25" s="19">
        <f t="shared" si="45"/>
        <v>0</v>
      </c>
      <c r="AH25" s="19">
        <f t="shared" si="45"/>
        <v>0</v>
      </c>
      <c r="AI25" s="19">
        <f t="shared" si="45"/>
        <v>0</v>
      </c>
      <c r="AJ25" s="19">
        <f t="shared" si="45"/>
        <v>0</v>
      </c>
      <c r="AK25" s="19">
        <f t="shared" si="45"/>
        <v>0</v>
      </c>
      <c r="AL25" s="19">
        <f t="shared" si="45"/>
        <v>0</v>
      </c>
      <c r="AM25" s="19">
        <f t="shared" si="45"/>
        <v>0</v>
      </c>
      <c r="AN25" s="20" t="s">
        <v>21</v>
      </c>
      <c r="AO25" s="39">
        <v>0</v>
      </c>
      <c r="AP25" s="19">
        <f aca="true" t="shared" si="46" ref="AP25:BE25">$AO$25*AP39*$B$45</f>
        <v>0</v>
      </c>
      <c r="AQ25" s="19">
        <f t="shared" si="46"/>
        <v>0</v>
      </c>
      <c r="AR25" s="19">
        <f t="shared" si="46"/>
        <v>0</v>
      </c>
      <c r="AS25" s="19">
        <f t="shared" si="46"/>
        <v>0</v>
      </c>
      <c r="AT25" s="19">
        <f t="shared" si="46"/>
        <v>0</v>
      </c>
      <c r="AU25" s="19">
        <f t="shared" si="46"/>
        <v>0</v>
      </c>
      <c r="AV25" s="19">
        <f t="shared" si="46"/>
        <v>0</v>
      </c>
      <c r="AW25" s="19">
        <f t="shared" si="46"/>
        <v>0</v>
      </c>
      <c r="AX25" s="19">
        <f t="shared" si="46"/>
        <v>0</v>
      </c>
      <c r="AY25" s="19">
        <f t="shared" si="46"/>
        <v>0</v>
      </c>
      <c r="AZ25" s="19">
        <f t="shared" si="46"/>
        <v>0</v>
      </c>
      <c r="BA25" s="19">
        <f t="shared" si="46"/>
        <v>0</v>
      </c>
      <c r="BB25" s="19">
        <f t="shared" si="46"/>
        <v>0</v>
      </c>
      <c r="BC25" s="19">
        <f t="shared" si="46"/>
        <v>0</v>
      </c>
      <c r="BD25" s="19">
        <f t="shared" si="46"/>
        <v>0</v>
      </c>
      <c r="BE25" s="19">
        <f t="shared" si="46"/>
        <v>0</v>
      </c>
      <c r="BF25" s="20" t="s">
        <v>21</v>
      </c>
      <c r="BG25" s="39">
        <v>0</v>
      </c>
      <c r="BH25" s="19">
        <f>$BG$25*BH39*$B$45</f>
        <v>0</v>
      </c>
      <c r="BI25" s="19">
        <f>$BG$25*BI39*$B$45</f>
        <v>0</v>
      </c>
      <c r="BJ25" s="20" t="s">
        <v>21</v>
      </c>
      <c r="BK25" s="9">
        <v>0</v>
      </c>
      <c r="BL25" s="19">
        <f aca="true" t="shared" si="47" ref="BL25:BQ25">$BK$25*BL39*$B$45</f>
        <v>0</v>
      </c>
      <c r="BM25" s="19">
        <f t="shared" si="47"/>
        <v>0</v>
      </c>
      <c r="BN25" s="19">
        <f t="shared" si="47"/>
        <v>0</v>
      </c>
      <c r="BO25" s="19">
        <f t="shared" si="47"/>
        <v>0</v>
      </c>
      <c r="BP25" s="19">
        <f t="shared" si="47"/>
        <v>0</v>
      </c>
      <c r="BQ25" s="19">
        <f t="shared" si="47"/>
        <v>0</v>
      </c>
      <c r="BR25" s="20" t="s">
        <v>21</v>
      </c>
      <c r="BS25" s="18">
        <v>0</v>
      </c>
      <c r="BT25" s="19">
        <f>$BS$25*BT39*$B$45</f>
        <v>0</v>
      </c>
      <c r="BU25" s="19">
        <f>$BS$25*BU39*$B$45</f>
        <v>0</v>
      </c>
      <c r="BV25" s="19">
        <f>$BS$25*BV39*$B$45</f>
        <v>0</v>
      </c>
      <c r="BW25" s="19">
        <f>$BS$25*BW39*$B$45</f>
        <v>0</v>
      </c>
    </row>
    <row r="26" spans="1:75" ht="37.5" customHeight="1">
      <c r="A26" s="60" t="s">
        <v>36</v>
      </c>
      <c r="B26" s="60"/>
      <c r="C26" s="60"/>
      <c r="D26" s="60"/>
      <c r="E26" s="60"/>
      <c r="F26" s="60"/>
      <c r="G26" s="7" t="s">
        <v>21</v>
      </c>
      <c r="H26" s="9">
        <f>0.55*1.1</f>
        <v>0.6050000000000001</v>
      </c>
      <c r="I26" s="19">
        <f aca="true" t="shared" si="48" ref="I26:P26">$H$26*I39*$B$45</f>
        <v>4504.83</v>
      </c>
      <c r="J26" s="19">
        <f t="shared" si="48"/>
        <v>3507.306000000001</v>
      </c>
      <c r="K26" s="19">
        <f t="shared" si="48"/>
        <v>4478.694</v>
      </c>
      <c r="L26" s="19">
        <f t="shared" si="48"/>
        <v>2396.5260000000007</v>
      </c>
      <c r="M26" s="19">
        <f t="shared" si="48"/>
        <v>3396.228000000001</v>
      </c>
      <c r="N26" s="19">
        <f t="shared" si="48"/>
        <v>3371.544000000001</v>
      </c>
      <c r="O26" s="19">
        <f t="shared" si="48"/>
        <v>3465.198000000001</v>
      </c>
      <c r="P26" s="19">
        <f t="shared" si="48"/>
        <v>3386.0640000000003</v>
      </c>
      <c r="Q26" s="7" t="s">
        <v>21</v>
      </c>
      <c r="R26" s="9">
        <f>0.55*1.1</f>
        <v>0.6050000000000001</v>
      </c>
      <c r="S26" s="19">
        <f aca="true" t="shared" si="49" ref="S26:AM26">$R$26*S39*$B$45</f>
        <v>5246.8020000000015</v>
      </c>
      <c r="T26" s="19">
        <f t="shared" si="49"/>
        <v>2940.3</v>
      </c>
      <c r="U26" s="19">
        <f t="shared" si="49"/>
        <v>4346.562000000001</v>
      </c>
      <c r="V26" s="19">
        <f t="shared" si="49"/>
        <v>4145.460000000001</v>
      </c>
      <c r="W26" s="19">
        <f t="shared" si="49"/>
        <v>3235.056000000001</v>
      </c>
      <c r="X26" s="19">
        <f t="shared" si="49"/>
        <v>4903.404</v>
      </c>
      <c r="Y26" s="19">
        <f t="shared" si="49"/>
        <v>2320.2960000000003</v>
      </c>
      <c r="Z26" s="19">
        <f t="shared" si="49"/>
        <v>5236.638</v>
      </c>
      <c r="AA26" s="19">
        <f t="shared" si="49"/>
        <v>3061.5420000000004</v>
      </c>
      <c r="AB26" s="19">
        <f t="shared" si="49"/>
        <v>5926.338000000001</v>
      </c>
      <c r="AC26" s="19">
        <f t="shared" si="49"/>
        <v>3452.130000000001</v>
      </c>
      <c r="AD26" s="19">
        <f t="shared" si="49"/>
        <v>3762.858</v>
      </c>
      <c r="AE26" s="19">
        <f t="shared" si="49"/>
        <v>4262.346000000001</v>
      </c>
      <c r="AF26" s="19">
        <f t="shared" si="49"/>
        <v>5281.650000000001</v>
      </c>
      <c r="AG26" s="19">
        <f t="shared" si="49"/>
        <v>5244.624000000001</v>
      </c>
      <c r="AH26" s="19">
        <f t="shared" si="49"/>
        <v>3735.2700000000004</v>
      </c>
      <c r="AI26" s="19">
        <f t="shared" si="49"/>
        <v>2471.304</v>
      </c>
      <c r="AJ26" s="19">
        <f t="shared" si="49"/>
        <v>2871.3300000000004</v>
      </c>
      <c r="AK26" s="19">
        <f t="shared" si="49"/>
        <v>4059.7920000000013</v>
      </c>
      <c r="AL26" s="19">
        <f t="shared" si="49"/>
        <v>2964.2580000000003</v>
      </c>
      <c r="AM26" s="19">
        <f t="shared" si="49"/>
        <v>2154.768</v>
      </c>
      <c r="AN26" s="20" t="s">
        <v>21</v>
      </c>
      <c r="AO26" s="9">
        <f>0.55*1.1</f>
        <v>0.6050000000000001</v>
      </c>
      <c r="AP26" s="19">
        <f aca="true" t="shared" si="50" ref="AP26:BE26">$AO$26*AP39*$B$45</f>
        <v>3516.018000000001</v>
      </c>
      <c r="AQ26" s="19">
        <f t="shared" si="50"/>
        <v>3022.3380000000006</v>
      </c>
      <c r="AR26" s="19">
        <f t="shared" si="50"/>
        <v>2983.8600000000006</v>
      </c>
      <c r="AS26" s="19">
        <f t="shared" si="50"/>
        <v>3025.242</v>
      </c>
      <c r="AT26" s="19">
        <f t="shared" si="50"/>
        <v>2053.8540000000003</v>
      </c>
      <c r="AU26" s="19">
        <f t="shared" si="50"/>
        <v>2922.1500000000005</v>
      </c>
      <c r="AV26" s="19">
        <f t="shared" si="50"/>
        <v>2993.2980000000007</v>
      </c>
      <c r="AW26" s="19">
        <f t="shared" si="50"/>
        <v>2371.1160000000004</v>
      </c>
      <c r="AX26" s="19">
        <f t="shared" si="50"/>
        <v>2913.4380000000006</v>
      </c>
      <c r="AY26" s="19">
        <f t="shared" si="50"/>
        <v>2352.2400000000007</v>
      </c>
      <c r="AZ26" s="19">
        <f t="shared" si="50"/>
        <v>2976.6000000000004</v>
      </c>
      <c r="BA26" s="19">
        <f t="shared" si="50"/>
        <v>3767.214</v>
      </c>
      <c r="BB26" s="19">
        <f t="shared" si="50"/>
        <v>2790.744</v>
      </c>
      <c r="BC26" s="19">
        <f t="shared" si="50"/>
        <v>5490.012000000001</v>
      </c>
      <c r="BD26" s="19">
        <f t="shared" si="50"/>
        <v>4362.534000000001</v>
      </c>
      <c r="BE26" s="19">
        <f t="shared" si="50"/>
        <v>3023.7900000000004</v>
      </c>
      <c r="BF26" s="20" t="s">
        <v>21</v>
      </c>
      <c r="BG26" s="9">
        <f>0.55*1.1</f>
        <v>0.6050000000000001</v>
      </c>
      <c r="BH26" s="19">
        <f>$BG$26*BH39*$B$45</f>
        <v>1860.7380000000003</v>
      </c>
      <c r="BI26" s="19">
        <f>$BG$26*BI39*$B$45</f>
        <v>3086.952</v>
      </c>
      <c r="BJ26" s="20" t="s">
        <v>21</v>
      </c>
      <c r="BK26" s="9">
        <f>0.11*1.1</f>
        <v>0.12100000000000001</v>
      </c>
      <c r="BL26" s="19">
        <f aca="true" t="shared" si="51" ref="BL26:BQ26">$BK$26*BL39*$B$45</f>
        <v>231.15840000000003</v>
      </c>
      <c r="BM26" s="19">
        <f t="shared" si="51"/>
        <v>129.6636</v>
      </c>
      <c r="BN26" s="19">
        <f t="shared" si="51"/>
        <v>135.47160000000002</v>
      </c>
      <c r="BO26" s="19">
        <f t="shared" si="51"/>
        <v>331.6368</v>
      </c>
      <c r="BP26" s="19">
        <f t="shared" si="51"/>
        <v>145.92600000000002</v>
      </c>
      <c r="BQ26" s="19">
        <f t="shared" si="51"/>
        <v>148.9752</v>
      </c>
      <c r="BR26" s="20" t="s">
        <v>21</v>
      </c>
      <c r="BS26" s="18">
        <f>0.14*1.1</f>
        <v>0.15400000000000003</v>
      </c>
      <c r="BT26" s="19">
        <f>$BS$26*BT39*$B$45</f>
        <v>894.9864000000002</v>
      </c>
      <c r="BU26" s="19">
        <f>$BS$26*BU39*$B$45</f>
        <v>1073.1336000000001</v>
      </c>
      <c r="BV26" s="19">
        <f>$BS$26*BV39*$B$45</f>
        <v>941.9256</v>
      </c>
      <c r="BW26" s="19">
        <f>$BS$26*BW39*$B$45</f>
        <v>941.9256</v>
      </c>
    </row>
    <row r="27" spans="1:75" ht="45" customHeight="1">
      <c r="A27" s="60" t="s">
        <v>37</v>
      </c>
      <c r="B27" s="60"/>
      <c r="C27" s="60"/>
      <c r="D27" s="60"/>
      <c r="E27" s="60"/>
      <c r="F27" s="60"/>
      <c r="G27" s="10" t="s">
        <v>22</v>
      </c>
      <c r="H27" s="9">
        <f>0.04*1.1</f>
        <v>0.044000000000000004</v>
      </c>
      <c r="I27" s="19">
        <f aca="true" t="shared" si="52" ref="I27:P27">$H$27*I39*$B$45</f>
        <v>327.624</v>
      </c>
      <c r="J27" s="19">
        <f t="shared" si="52"/>
        <v>255.07680000000005</v>
      </c>
      <c r="K27" s="19">
        <f t="shared" si="52"/>
        <v>325.7232</v>
      </c>
      <c r="L27" s="19">
        <f t="shared" si="52"/>
        <v>174.29280000000003</v>
      </c>
      <c r="M27" s="19">
        <f t="shared" si="52"/>
        <v>246.9984</v>
      </c>
      <c r="N27" s="19">
        <f t="shared" si="52"/>
        <v>245.20320000000004</v>
      </c>
      <c r="O27" s="19">
        <f t="shared" si="52"/>
        <v>252.01440000000005</v>
      </c>
      <c r="P27" s="19">
        <f t="shared" si="52"/>
        <v>246.2592</v>
      </c>
      <c r="Q27" s="10" t="s">
        <v>22</v>
      </c>
      <c r="R27" s="9">
        <f>0.04*1.1</f>
        <v>0.044000000000000004</v>
      </c>
      <c r="S27" s="19">
        <f aca="true" t="shared" si="53" ref="S27:AM27">$R$27*S39*$B$45</f>
        <v>381.58560000000006</v>
      </c>
      <c r="T27" s="19">
        <f t="shared" si="53"/>
        <v>213.84</v>
      </c>
      <c r="U27" s="19">
        <f t="shared" si="53"/>
        <v>316.1136</v>
      </c>
      <c r="V27" s="19">
        <f t="shared" si="53"/>
        <v>301.48800000000006</v>
      </c>
      <c r="W27" s="19">
        <f t="shared" si="53"/>
        <v>235.27680000000004</v>
      </c>
      <c r="X27" s="19">
        <f t="shared" si="53"/>
        <v>356.6112</v>
      </c>
      <c r="Y27" s="19">
        <f t="shared" si="53"/>
        <v>168.74880000000002</v>
      </c>
      <c r="Z27" s="19">
        <f t="shared" si="53"/>
        <v>380.8464</v>
      </c>
      <c r="AA27" s="19">
        <f t="shared" si="53"/>
        <v>222.6576</v>
      </c>
      <c r="AB27" s="19">
        <f t="shared" si="53"/>
        <v>431.0064</v>
      </c>
      <c r="AC27" s="19">
        <f t="shared" si="53"/>
        <v>251.06400000000002</v>
      </c>
      <c r="AD27" s="19">
        <f t="shared" si="53"/>
        <v>273.6624</v>
      </c>
      <c r="AE27" s="19">
        <f t="shared" si="53"/>
        <v>309.9888</v>
      </c>
      <c r="AF27" s="19">
        <f t="shared" si="53"/>
        <v>384.12000000000006</v>
      </c>
      <c r="AG27" s="19">
        <f t="shared" si="53"/>
        <v>381.4272</v>
      </c>
      <c r="AH27" s="19">
        <f t="shared" si="53"/>
        <v>271.656</v>
      </c>
      <c r="AI27" s="19">
        <f t="shared" si="53"/>
        <v>179.7312</v>
      </c>
      <c r="AJ27" s="19">
        <f t="shared" si="53"/>
        <v>208.824</v>
      </c>
      <c r="AK27" s="19">
        <f t="shared" si="53"/>
        <v>295.2576</v>
      </c>
      <c r="AL27" s="19">
        <f t="shared" si="53"/>
        <v>215.58240000000004</v>
      </c>
      <c r="AM27" s="19">
        <f t="shared" si="53"/>
        <v>156.71040000000002</v>
      </c>
      <c r="AN27" s="22" t="s">
        <v>22</v>
      </c>
      <c r="AO27" s="39">
        <f>0.04*1.1</f>
        <v>0.044000000000000004</v>
      </c>
      <c r="AP27" s="19">
        <f aca="true" t="shared" si="54" ref="AP27:BE27">$AO$27*AP39*$B$45</f>
        <v>255.71040000000005</v>
      </c>
      <c r="AQ27" s="19">
        <f t="shared" si="54"/>
        <v>219.80640000000005</v>
      </c>
      <c r="AR27" s="19">
        <f t="shared" si="54"/>
        <v>217.00800000000004</v>
      </c>
      <c r="AS27" s="19">
        <f t="shared" si="54"/>
        <v>220.01760000000002</v>
      </c>
      <c r="AT27" s="19">
        <f t="shared" si="54"/>
        <v>149.3712</v>
      </c>
      <c r="AU27" s="19">
        <f t="shared" si="54"/>
        <v>212.52</v>
      </c>
      <c r="AV27" s="19">
        <f t="shared" si="54"/>
        <v>217.69440000000003</v>
      </c>
      <c r="AW27" s="19">
        <f t="shared" si="54"/>
        <v>172.44480000000001</v>
      </c>
      <c r="AX27" s="19">
        <f t="shared" si="54"/>
        <v>211.88640000000004</v>
      </c>
      <c r="AY27" s="19">
        <f t="shared" si="54"/>
        <v>171.07200000000003</v>
      </c>
      <c r="AZ27" s="19">
        <f t="shared" si="54"/>
        <v>216.48000000000002</v>
      </c>
      <c r="BA27" s="19">
        <f t="shared" si="54"/>
        <v>273.9792</v>
      </c>
      <c r="BB27" s="19">
        <f t="shared" si="54"/>
        <v>202.96320000000003</v>
      </c>
      <c r="BC27" s="19">
        <f t="shared" si="54"/>
        <v>399.27360000000004</v>
      </c>
      <c r="BD27" s="19">
        <f t="shared" si="54"/>
        <v>317.27520000000004</v>
      </c>
      <c r="BE27" s="19">
        <f t="shared" si="54"/>
        <v>219.912</v>
      </c>
      <c r="BF27" s="22" t="s">
        <v>22</v>
      </c>
      <c r="BG27" s="39">
        <f>0.04*1.1</f>
        <v>0.044000000000000004</v>
      </c>
      <c r="BH27" s="19">
        <f>$BG$27*BH39*$B$45</f>
        <v>135.32640000000004</v>
      </c>
      <c r="BI27" s="19">
        <f>$BG$27*BI39*$B$45</f>
        <v>224.50560000000002</v>
      </c>
      <c r="BJ27" s="22" t="s">
        <v>22</v>
      </c>
      <c r="BK27" s="9">
        <f>0.04*1.1</f>
        <v>0.044000000000000004</v>
      </c>
      <c r="BL27" s="19">
        <f aca="true" t="shared" si="55" ref="BL27:BQ27">$BK$27*BL39*$B$45</f>
        <v>84.05760000000001</v>
      </c>
      <c r="BM27" s="19">
        <f t="shared" si="55"/>
        <v>47.150400000000005</v>
      </c>
      <c r="BN27" s="19">
        <f t="shared" si="55"/>
        <v>49.2624</v>
      </c>
      <c r="BO27" s="19">
        <f t="shared" si="55"/>
        <v>120.59520000000002</v>
      </c>
      <c r="BP27" s="19">
        <f t="shared" si="55"/>
        <v>53.06400000000001</v>
      </c>
      <c r="BQ27" s="19">
        <f t="shared" si="55"/>
        <v>54.1728</v>
      </c>
      <c r="BR27" s="22" t="s">
        <v>22</v>
      </c>
      <c r="BS27" s="18">
        <v>0</v>
      </c>
      <c r="BT27" s="19">
        <f>$BS$27*BT39*$B$45</f>
        <v>0</v>
      </c>
      <c r="BU27" s="19">
        <f>$BS$27*BU39*$B$45</f>
        <v>0</v>
      </c>
      <c r="BV27" s="19">
        <f>$BS$27*BV39*$B$45</f>
        <v>0</v>
      </c>
      <c r="BW27" s="19">
        <f>$BS$27*BW39*$B$45</f>
        <v>0</v>
      </c>
    </row>
    <row r="28" spans="1:75" ht="68.25" customHeight="1">
      <c r="A28" s="60" t="s">
        <v>38</v>
      </c>
      <c r="B28" s="60"/>
      <c r="C28" s="60"/>
      <c r="D28" s="60"/>
      <c r="E28" s="60"/>
      <c r="F28" s="60"/>
      <c r="G28" s="7" t="s">
        <v>21</v>
      </c>
      <c r="H28" s="9">
        <f>5.21*1.1</f>
        <v>5.731000000000001</v>
      </c>
      <c r="I28" s="19">
        <f aca="true" t="shared" si="56" ref="I28:P28">$H$28*I39*$B$45</f>
        <v>42673.026000000005</v>
      </c>
      <c r="J28" s="19">
        <f t="shared" si="56"/>
        <v>33223.75320000001</v>
      </c>
      <c r="K28" s="19">
        <f t="shared" si="56"/>
        <v>42425.446800000005</v>
      </c>
      <c r="L28" s="19">
        <f t="shared" si="56"/>
        <v>22701.637200000005</v>
      </c>
      <c r="M28" s="19">
        <f t="shared" si="56"/>
        <v>32171.541600000004</v>
      </c>
      <c r="N28" s="19">
        <f t="shared" si="56"/>
        <v>31937.716800000002</v>
      </c>
      <c r="O28" s="19">
        <f t="shared" si="56"/>
        <v>32824.87560000001</v>
      </c>
      <c r="P28" s="19">
        <f t="shared" si="56"/>
        <v>32075.2608</v>
      </c>
      <c r="Q28" s="7" t="s">
        <v>21</v>
      </c>
      <c r="R28" s="9">
        <f>5.21*1.1</f>
        <v>5.731000000000001</v>
      </c>
      <c r="S28" s="19">
        <f aca="true" t="shared" si="57" ref="S28:AM28">$R$28*S39*$B$45</f>
        <v>49701.52440000001</v>
      </c>
      <c r="T28" s="19">
        <f t="shared" si="57"/>
        <v>27852.660000000003</v>
      </c>
      <c r="U28" s="19">
        <f t="shared" si="57"/>
        <v>41173.79640000001</v>
      </c>
      <c r="V28" s="19">
        <f t="shared" si="57"/>
        <v>39268.812000000005</v>
      </c>
      <c r="W28" s="19">
        <f t="shared" si="57"/>
        <v>30644.803200000006</v>
      </c>
      <c r="X28" s="19">
        <f t="shared" si="57"/>
        <v>46448.6088</v>
      </c>
      <c r="Y28" s="19">
        <f t="shared" si="57"/>
        <v>21979.531200000005</v>
      </c>
      <c r="Z28" s="19">
        <f t="shared" si="57"/>
        <v>49605.2436</v>
      </c>
      <c r="AA28" s="19">
        <f t="shared" si="57"/>
        <v>29001.152400000003</v>
      </c>
      <c r="AB28" s="19">
        <f t="shared" si="57"/>
        <v>56138.58360000001</v>
      </c>
      <c r="AC28" s="19">
        <f t="shared" si="57"/>
        <v>32701.086000000003</v>
      </c>
      <c r="AD28" s="19">
        <f t="shared" si="57"/>
        <v>35644.5276</v>
      </c>
      <c r="AE28" s="19">
        <f t="shared" si="57"/>
        <v>40376.04120000001</v>
      </c>
      <c r="AF28" s="19">
        <f t="shared" si="57"/>
        <v>50031.630000000005</v>
      </c>
      <c r="AG28" s="19">
        <f t="shared" si="57"/>
        <v>49680.8928</v>
      </c>
      <c r="AH28" s="19">
        <f t="shared" si="57"/>
        <v>35383.194</v>
      </c>
      <c r="AI28" s="19">
        <f t="shared" si="57"/>
        <v>23409.988800000003</v>
      </c>
      <c r="AJ28" s="19">
        <f t="shared" si="57"/>
        <v>27199.326</v>
      </c>
      <c r="AK28" s="19">
        <f t="shared" si="57"/>
        <v>38457.30240000001</v>
      </c>
      <c r="AL28" s="19">
        <f t="shared" si="57"/>
        <v>28079.607600000003</v>
      </c>
      <c r="AM28" s="19">
        <f t="shared" si="57"/>
        <v>20411.5296</v>
      </c>
      <c r="AN28" s="20" t="s">
        <v>21</v>
      </c>
      <c r="AO28" s="39">
        <f>4.75*1.1</f>
        <v>5.2250000000000005</v>
      </c>
      <c r="AP28" s="19">
        <f aca="true" t="shared" si="58" ref="AP28:BE28">$AO$28*AP39*$B$45</f>
        <v>30365.61</v>
      </c>
      <c r="AQ28" s="19">
        <f t="shared" si="58"/>
        <v>26102.010000000006</v>
      </c>
      <c r="AR28" s="19">
        <f t="shared" si="58"/>
        <v>25769.700000000004</v>
      </c>
      <c r="AS28" s="19">
        <f t="shared" si="58"/>
        <v>26127.090000000004</v>
      </c>
      <c r="AT28" s="19">
        <f t="shared" si="58"/>
        <v>17737.83</v>
      </c>
      <c r="AU28" s="19">
        <f t="shared" si="58"/>
        <v>25236.75</v>
      </c>
      <c r="AV28" s="19">
        <f t="shared" si="58"/>
        <v>25851.210000000006</v>
      </c>
      <c r="AW28" s="19">
        <f t="shared" si="58"/>
        <v>20477.820000000003</v>
      </c>
      <c r="AX28" s="19">
        <f t="shared" si="58"/>
        <v>25161.510000000006</v>
      </c>
      <c r="AY28" s="19">
        <f t="shared" si="58"/>
        <v>20314.800000000003</v>
      </c>
      <c r="AZ28" s="19">
        <f t="shared" si="58"/>
        <v>25707</v>
      </c>
      <c r="BA28" s="19">
        <f t="shared" si="58"/>
        <v>32535.03</v>
      </c>
      <c r="BB28" s="19">
        <f t="shared" si="58"/>
        <v>24101.88</v>
      </c>
      <c r="BC28" s="19">
        <f t="shared" si="58"/>
        <v>47413.740000000005</v>
      </c>
      <c r="BD28" s="19">
        <f t="shared" si="58"/>
        <v>37676.43000000001</v>
      </c>
      <c r="BE28" s="19">
        <f t="shared" si="58"/>
        <v>26114.550000000003</v>
      </c>
      <c r="BF28" s="20" t="s">
        <v>21</v>
      </c>
      <c r="BG28" s="39">
        <f>4.75*1.1</f>
        <v>5.2250000000000005</v>
      </c>
      <c r="BH28" s="19">
        <f>$BG$28*BH39*$B$45</f>
        <v>16070.010000000002</v>
      </c>
      <c r="BI28" s="19">
        <f>$BG$28*BI39*$B$45</f>
        <v>26660.04</v>
      </c>
      <c r="BJ28" s="20" t="s">
        <v>21</v>
      </c>
      <c r="BK28" s="9">
        <f>1.86*1.1</f>
        <v>2.0460000000000003</v>
      </c>
      <c r="BL28" s="19">
        <f aca="true" t="shared" si="59" ref="BL28:BQ28">$BK$28*BL39*$B$45</f>
        <v>3908.6784000000002</v>
      </c>
      <c r="BM28" s="19">
        <f t="shared" si="59"/>
        <v>2192.4936000000002</v>
      </c>
      <c r="BN28" s="19">
        <f t="shared" si="59"/>
        <v>2290.7016000000003</v>
      </c>
      <c r="BO28" s="19">
        <f t="shared" si="59"/>
        <v>5607.676800000001</v>
      </c>
      <c r="BP28" s="19">
        <f t="shared" si="59"/>
        <v>2467.476</v>
      </c>
      <c r="BQ28" s="19">
        <f t="shared" si="59"/>
        <v>2519.0352000000003</v>
      </c>
      <c r="BR28" s="20" t="s">
        <v>21</v>
      </c>
      <c r="BS28" s="18">
        <f>2.35*1.1</f>
        <v>2.5850000000000004</v>
      </c>
      <c r="BT28" s="19">
        <f>$BS$28*BT39*$B$45</f>
        <v>15022.986000000004</v>
      </c>
      <c r="BU28" s="19">
        <f>$BS$28*BU39*$B$45</f>
        <v>18013.314000000002</v>
      </c>
      <c r="BV28" s="19">
        <f>$BS$28*BV39*$B$45</f>
        <v>15810.894000000002</v>
      </c>
      <c r="BW28" s="19">
        <f>$BS$28*BW39*$B$45</f>
        <v>15810.894000000002</v>
      </c>
    </row>
    <row r="29" spans="1:75" ht="12.75">
      <c r="A29" s="57" t="s">
        <v>23</v>
      </c>
      <c r="B29" s="57"/>
      <c r="C29" s="57"/>
      <c r="D29" s="57"/>
      <c r="E29" s="57"/>
      <c r="F29" s="57"/>
      <c r="G29" s="8"/>
      <c r="H29" s="34">
        <f aca="true" t="shared" si="60" ref="H29:P29">SUM(H30:H35)</f>
        <v>3.4650000000000003</v>
      </c>
      <c r="I29" s="16">
        <f t="shared" si="60"/>
        <v>25800.39</v>
      </c>
      <c r="J29" s="16">
        <f t="shared" si="60"/>
        <v>20087.298000000003</v>
      </c>
      <c r="K29" s="16">
        <f t="shared" si="60"/>
        <v>25650.702</v>
      </c>
      <c r="L29" s="16">
        <f t="shared" si="60"/>
        <v>13725.558</v>
      </c>
      <c r="M29" s="16">
        <f t="shared" si="60"/>
        <v>19451.124</v>
      </c>
      <c r="N29" s="16">
        <f t="shared" si="60"/>
        <v>19309.752</v>
      </c>
      <c r="O29" s="16">
        <f t="shared" si="60"/>
        <v>19846.134000000002</v>
      </c>
      <c r="P29" s="16">
        <f t="shared" si="60"/>
        <v>19392.912</v>
      </c>
      <c r="Q29" s="8"/>
      <c r="R29" s="34">
        <f aca="true" t="shared" si="61" ref="R29:AL29">SUM(R30:R35)</f>
        <v>3.4070000000000005</v>
      </c>
      <c r="S29" s="16">
        <f t="shared" si="61"/>
        <v>29546.866800000007</v>
      </c>
      <c r="T29" s="16">
        <f t="shared" si="61"/>
        <v>16558.02</v>
      </c>
      <c r="U29" s="16">
        <f t="shared" si="61"/>
        <v>24477.250800000005</v>
      </c>
      <c r="V29" s="16">
        <f t="shared" si="61"/>
        <v>23344.764000000003</v>
      </c>
      <c r="W29" s="16">
        <f t="shared" si="61"/>
        <v>18217.910400000004</v>
      </c>
      <c r="X29" s="16">
        <f t="shared" si="61"/>
        <v>27613.053600000003</v>
      </c>
      <c r="Y29" s="16">
        <f t="shared" si="61"/>
        <v>13066.526400000004</v>
      </c>
      <c r="Z29" s="16">
        <f t="shared" si="61"/>
        <v>29489.6292</v>
      </c>
      <c r="AA29" s="16">
        <f t="shared" si="61"/>
        <v>17240.7828</v>
      </c>
      <c r="AB29" s="16">
        <f t="shared" si="61"/>
        <v>33373.609200000006</v>
      </c>
      <c r="AC29" s="16">
        <f t="shared" si="61"/>
        <v>19440.342</v>
      </c>
      <c r="AD29" s="16">
        <f t="shared" si="61"/>
        <v>21190.177200000002</v>
      </c>
      <c r="AE29" s="16">
        <f t="shared" si="61"/>
        <v>24002.996400000004</v>
      </c>
      <c r="AF29" s="16">
        <f t="shared" si="61"/>
        <v>29743.11</v>
      </c>
      <c r="AG29" s="16">
        <f t="shared" si="61"/>
        <v>29534.6016</v>
      </c>
      <c r="AH29" s="16">
        <f t="shared" si="61"/>
        <v>21034.818</v>
      </c>
      <c r="AI29" s="16">
        <f t="shared" si="61"/>
        <v>13916.9136</v>
      </c>
      <c r="AJ29" s="16">
        <f t="shared" si="61"/>
        <v>16169.622000000003</v>
      </c>
      <c r="AK29" s="16">
        <f t="shared" si="61"/>
        <v>22862.332800000004</v>
      </c>
      <c r="AL29" s="16">
        <f t="shared" si="61"/>
        <v>16692.937200000004</v>
      </c>
      <c r="AM29" s="16">
        <f>SUM(AM30:AM35)</f>
        <v>12134.371200000001</v>
      </c>
      <c r="AN29" s="21"/>
      <c r="AO29" s="40">
        <f>SUM(AO30:AO35)</f>
        <v>3.4650000000000003</v>
      </c>
      <c r="AP29" s="16">
        <f aca="true" t="shared" si="62" ref="AP29:BA29">SUM(AP30:AP35)</f>
        <v>20137.194000000003</v>
      </c>
      <c r="AQ29" s="23">
        <f t="shared" si="62"/>
        <v>17309.754</v>
      </c>
      <c r="AR29" s="16">
        <f t="shared" si="62"/>
        <v>17089.38</v>
      </c>
      <c r="AS29" s="23">
        <f t="shared" si="62"/>
        <v>17326.386000000002</v>
      </c>
      <c r="AT29" s="16">
        <f t="shared" si="62"/>
        <v>11762.982000000002</v>
      </c>
      <c r="AU29" s="23">
        <f t="shared" si="62"/>
        <v>16735.95</v>
      </c>
      <c r="AV29" s="16">
        <f t="shared" si="62"/>
        <v>17143.434</v>
      </c>
      <c r="AW29" s="23">
        <f t="shared" si="62"/>
        <v>13580.028</v>
      </c>
      <c r="AX29" s="16">
        <f t="shared" si="62"/>
        <v>16686.054</v>
      </c>
      <c r="AY29" s="23">
        <f t="shared" si="62"/>
        <v>13471.920000000002</v>
      </c>
      <c r="AZ29" s="16">
        <f t="shared" si="62"/>
        <v>17047.800000000003</v>
      </c>
      <c r="BA29" s="23">
        <f t="shared" si="62"/>
        <v>21575.862</v>
      </c>
      <c r="BB29" s="16">
        <f>SUM(BB30:BB35)</f>
        <v>15983.351999999999</v>
      </c>
      <c r="BC29" s="23">
        <f>SUM(BC30:BC35)</f>
        <v>31442.796000000006</v>
      </c>
      <c r="BD29" s="16">
        <f>SUM(BD30:BD35)</f>
        <v>24985.422000000002</v>
      </c>
      <c r="BE29" s="23">
        <f>SUM(BE30:BE35)</f>
        <v>17318.07</v>
      </c>
      <c r="BF29" s="21"/>
      <c r="BG29" s="40">
        <f>SUM(BG30:BG35)</f>
        <v>3.4650000000000003</v>
      </c>
      <c r="BH29" s="25">
        <f>SUM(BH30:BH35)</f>
        <v>10656.954000000002</v>
      </c>
      <c r="BI29" s="25">
        <f>SUM(BI30:BI35)</f>
        <v>17679.816000000003</v>
      </c>
      <c r="BJ29" s="21"/>
      <c r="BK29" s="34">
        <f aca="true" t="shared" si="63" ref="BK29:BQ29">SUM(BK30:BK35)</f>
        <v>3.7840000000000003</v>
      </c>
      <c r="BL29" s="23">
        <f t="shared" si="63"/>
        <v>7228.9536</v>
      </c>
      <c r="BM29" s="23">
        <f t="shared" si="63"/>
        <v>4054.9344</v>
      </c>
      <c r="BN29" s="23">
        <f t="shared" si="63"/>
        <v>4236.566400000001</v>
      </c>
      <c r="BO29" s="23">
        <f t="shared" si="63"/>
        <v>10371.1872</v>
      </c>
      <c r="BP29" s="23">
        <f t="shared" si="63"/>
        <v>4563.504</v>
      </c>
      <c r="BQ29" s="23">
        <f t="shared" si="63"/>
        <v>4658.8608</v>
      </c>
      <c r="BR29" s="21"/>
      <c r="BS29" s="23">
        <f>SUM(BS30:BS35)</f>
        <v>1.6170000000000002</v>
      </c>
      <c r="BT29" s="16">
        <f>SUM(BT30:BT35)</f>
        <v>9397.357200000002</v>
      </c>
      <c r="BU29" s="16">
        <f>SUM(BU30:BU35)</f>
        <v>11267.902800000002</v>
      </c>
      <c r="BV29" s="16">
        <f>SUM(BV30:BV35)</f>
        <v>9890.2188</v>
      </c>
      <c r="BW29" s="16">
        <f>SUM(BW30:BW35)</f>
        <v>9890.2188</v>
      </c>
    </row>
    <row r="30" spans="1:75" ht="95.25" customHeight="1">
      <c r="A30" s="60" t="s">
        <v>39</v>
      </c>
      <c r="B30" s="60"/>
      <c r="C30" s="60"/>
      <c r="D30" s="60"/>
      <c r="E30" s="60"/>
      <c r="F30" s="60"/>
      <c r="G30" s="10" t="s">
        <v>24</v>
      </c>
      <c r="H30" s="9">
        <f>1.36*1.1</f>
        <v>1.4960000000000002</v>
      </c>
      <c r="I30" s="24">
        <f aca="true" t="shared" si="64" ref="I30:P30">$H$30*I39*$B$45</f>
        <v>11139.216000000002</v>
      </c>
      <c r="J30" s="24">
        <f t="shared" si="64"/>
        <v>8672.611200000003</v>
      </c>
      <c r="K30" s="24">
        <f t="shared" si="64"/>
        <v>11074.588800000001</v>
      </c>
      <c r="L30" s="24">
        <f t="shared" si="64"/>
        <v>5925.955200000001</v>
      </c>
      <c r="M30" s="24">
        <f t="shared" si="64"/>
        <v>8397.945600000001</v>
      </c>
      <c r="N30" s="24">
        <f t="shared" si="64"/>
        <v>8336.908800000001</v>
      </c>
      <c r="O30" s="24">
        <f t="shared" si="64"/>
        <v>8568.4896</v>
      </c>
      <c r="P30" s="24">
        <f t="shared" si="64"/>
        <v>8372.8128</v>
      </c>
      <c r="Q30" s="10" t="s">
        <v>24</v>
      </c>
      <c r="R30" s="9">
        <f>1.36*1.1</f>
        <v>1.4960000000000002</v>
      </c>
      <c r="S30" s="24">
        <f aca="true" t="shared" si="65" ref="S30:AM30">$R$30*S39*$B$45</f>
        <v>12973.910400000004</v>
      </c>
      <c r="T30" s="24">
        <f t="shared" si="65"/>
        <v>7270.560000000001</v>
      </c>
      <c r="U30" s="24">
        <f t="shared" si="65"/>
        <v>10747.862400000002</v>
      </c>
      <c r="V30" s="24">
        <f t="shared" si="65"/>
        <v>10250.592</v>
      </c>
      <c r="W30" s="24">
        <f t="shared" si="65"/>
        <v>7999.411200000002</v>
      </c>
      <c r="X30" s="24">
        <f t="shared" si="65"/>
        <v>12124.780800000002</v>
      </c>
      <c r="Y30" s="24">
        <f t="shared" si="65"/>
        <v>5737.459200000001</v>
      </c>
      <c r="Z30" s="24">
        <f t="shared" si="65"/>
        <v>12948.777600000001</v>
      </c>
      <c r="AA30" s="24">
        <f t="shared" si="65"/>
        <v>7570.358400000001</v>
      </c>
      <c r="AB30" s="24">
        <f t="shared" si="65"/>
        <v>14654.217600000004</v>
      </c>
      <c r="AC30" s="24">
        <f t="shared" si="65"/>
        <v>8536.176000000001</v>
      </c>
      <c r="AD30" s="24">
        <f t="shared" si="65"/>
        <v>9304.5216</v>
      </c>
      <c r="AE30" s="24">
        <f t="shared" si="65"/>
        <v>10539.619200000001</v>
      </c>
      <c r="AF30" s="24">
        <f t="shared" si="65"/>
        <v>13060.080000000002</v>
      </c>
      <c r="AG30" s="24">
        <f t="shared" si="65"/>
        <v>12968.524800000003</v>
      </c>
      <c r="AH30" s="24">
        <f t="shared" si="65"/>
        <v>9236.304000000002</v>
      </c>
      <c r="AI30" s="24">
        <f t="shared" si="65"/>
        <v>6110.8608</v>
      </c>
      <c r="AJ30" s="24">
        <f t="shared" si="65"/>
        <v>7100.016000000001</v>
      </c>
      <c r="AK30" s="24">
        <f t="shared" si="65"/>
        <v>10038.758400000002</v>
      </c>
      <c r="AL30" s="24">
        <f t="shared" si="65"/>
        <v>7329.801600000001</v>
      </c>
      <c r="AM30" s="24">
        <f t="shared" si="65"/>
        <v>5328.1536000000015</v>
      </c>
      <c r="AN30" s="22" t="s">
        <v>24</v>
      </c>
      <c r="AO30" s="39">
        <f>1.36*1.1</f>
        <v>1.4960000000000002</v>
      </c>
      <c r="AP30" s="24">
        <f aca="true" t="shared" si="66" ref="AP30:BE30">$AO$30*AP39*$B$45</f>
        <v>8694.153600000001</v>
      </c>
      <c r="AQ30" s="24">
        <f t="shared" si="66"/>
        <v>7473.417600000002</v>
      </c>
      <c r="AR30" s="24">
        <f t="shared" si="66"/>
        <v>7378.272000000001</v>
      </c>
      <c r="AS30" s="24">
        <f t="shared" si="66"/>
        <v>7480.598400000001</v>
      </c>
      <c r="AT30" s="24">
        <f t="shared" si="66"/>
        <v>5078.620800000001</v>
      </c>
      <c r="AU30" s="24">
        <f t="shared" si="66"/>
        <v>7225.680000000001</v>
      </c>
      <c r="AV30" s="24">
        <f t="shared" si="66"/>
        <v>7401.609600000002</v>
      </c>
      <c r="AW30" s="24">
        <f t="shared" si="66"/>
        <v>5863.123200000001</v>
      </c>
      <c r="AX30" s="24">
        <f t="shared" si="66"/>
        <v>7204.137600000001</v>
      </c>
      <c r="AY30" s="24">
        <f t="shared" si="66"/>
        <v>5816.448</v>
      </c>
      <c r="AZ30" s="24">
        <f t="shared" si="66"/>
        <v>7360.3200000000015</v>
      </c>
      <c r="BA30" s="24">
        <f t="shared" si="66"/>
        <v>9315.292800000001</v>
      </c>
      <c r="BB30" s="24">
        <f t="shared" si="66"/>
        <v>6900.7488</v>
      </c>
      <c r="BC30" s="24">
        <f t="shared" si="66"/>
        <v>13575.302400000004</v>
      </c>
      <c r="BD30" s="24">
        <f t="shared" si="66"/>
        <v>10787.356800000001</v>
      </c>
      <c r="BE30" s="24">
        <f t="shared" si="66"/>
        <v>7477.008000000001</v>
      </c>
      <c r="BF30" s="22" t="s">
        <v>24</v>
      </c>
      <c r="BG30" s="39">
        <f>1.36*1.1</f>
        <v>1.4960000000000002</v>
      </c>
      <c r="BH30" s="19">
        <f>$BG$30*BH39*$B$45</f>
        <v>4601.097600000001</v>
      </c>
      <c r="BI30" s="19">
        <f>$BG$30*BI39*$B$45</f>
        <v>7633.190400000001</v>
      </c>
      <c r="BJ30" s="22" t="s">
        <v>24</v>
      </c>
      <c r="BK30" s="9">
        <f>1.76*1.1</f>
        <v>1.9360000000000002</v>
      </c>
      <c r="BL30" s="19">
        <f aca="true" t="shared" si="67" ref="BL30:BQ30">$BK$30*BL39*$B$45</f>
        <v>3698.5344000000005</v>
      </c>
      <c r="BM30" s="19">
        <f t="shared" si="67"/>
        <v>2074.6176</v>
      </c>
      <c r="BN30" s="19">
        <f t="shared" si="67"/>
        <v>2167.5456000000004</v>
      </c>
      <c r="BO30" s="19">
        <f t="shared" si="67"/>
        <v>5306.1888</v>
      </c>
      <c r="BP30" s="19">
        <f t="shared" si="67"/>
        <v>2334.8160000000003</v>
      </c>
      <c r="BQ30" s="19">
        <f t="shared" si="67"/>
        <v>2383.6032</v>
      </c>
      <c r="BR30" s="22" t="s">
        <v>24</v>
      </c>
      <c r="BS30" s="18">
        <v>0</v>
      </c>
      <c r="BT30" s="24">
        <f>$BS$30*BT39*$B$45</f>
        <v>0</v>
      </c>
      <c r="BU30" s="24">
        <f>$BS$30*BU39*$B$45</f>
        <v>0</v>
      </c>
      <c r="BV30" s="24">
        <f>$BS$30*BV39*$B$45</f>
        <v>0</v>
      </c>
      <c r="BW30" s="24">
        <f>$BS$30*BW39*$B$45</f>
        <v>0</v>
      </c>
    </row>
    <row r="31" spans="1:75" ht="54.75" customHeight="1">
      <c r="A31" s="58" t="s">
        <v>40</v>
      </c>
      <c r="B31" s="58"/>
      <c r="C31" s="58"/>
      <c r="D31" s="58"/>
      <c r="E31" s="58"/>
      <c r="F31" s="58"/>
      <c r="G31" s="10" t="s">
        <v>25</v>
      </c>
      <c r="H31" s="9">
        <f>0.89*1.1</f>
        <v>0.9790000000000001</v>
      </c>
      <c r="I31" s="24">
        <f aca="true" t="shared" si="68" ref="I31:P31">$H$31*I39*$B$45</f>
        <v>7289.634</v>
      </c>
      <c r="J31" s="24">
        <f t="shared" si="68"/>
        <v>5675.4588</v>
      </c>
      <c r="K31" s="24">
        <f t="shared" si="68"/>
        <v>7247.341200000001</v>
      </c>
      <c r="L31" s="24">
        <f t="shared" si="68"/>
        <v>3878.0148000000004</v>
      </c>
      <c r="M31" s="24">
        <f t="shared" si="68"/>
        <v>5495.714400000001</v>
      </c>
      <c r="N31" s="24">
        <f t="shared" si="68"/>
        <v>5455.7712</v>
      </c>
      <c r="O31" s="24">
        <f t="shared" si="68"/>
        <v>5607.3204000000005</v>
      </c>
      <c r="P31" s="24">
        <f t="shared" si="68"/>
        <v>5479.2672</v>
      </c>
      <c r="Q31" s="10" t="s">
        <v>25</v>
      </c>
      <c r="R31" s="9">
        <f>0.89*1.1</f>
        <v>0.9790000000000001</v>
      </c>
      <c r="S31" s="24">
        <f aca="true" t="shared" si="69" ref="S31:AM31">$R$31*S39*$B$45</f>
        <v>8490.279600000002</v>
      </c>
      <c r="T31" s="24">
        <f t="shared" si="69"/>
        <v>4757.9400000000005</v>
      </c>
      <c r="U31" s="24">
        <f t="shared" si="69"/>
        <v>7033.527600000001</v>
      </c>
      <c r="V31" s="24">
        <f t="shared" si="69"/>
        <v>6708.108</v>
      </c>
      <c r="W31" s="24">
        <f t="shared" si="69"/>
        <v>5234.908800000001</v>
      </c>
      <c r="X31" s="24">
        <f t="shared" si="69"/>
        <v>7934.599200000001</v>
      </c>
      <c r="Y31" s="24">
        <f t="shared" si="69"/>
        <v>3754.6608000000006</v>
      </c>
      <c r="Z31" s="24">
        <f t="shared" si="69"/>
        <v>8473.8324</v>
      </c>
      <c r="AA31" s="24">
        <f t="shared" si="69"/>
        <v>4954.131600000001</v>
      </c>
      <c r="AB31" s="24">
        <f t="shared" si="69"/>
        <v>9589.8924</v>
      </c>
      <c r="AC31" s="24">
        <f t="shared" si="69"/>
        <v>5586.174000000001</v>
      </c>
      <c r="AD31" s="24">
        <f t="shared" si="69"/>
        <v>6088.9884</v>
      </c>
      <c r="AE31" s="24">
        <f t="shared" si="69"/>
        <v>6897.250800000002</v>
      </c>
      <c r="AF31" s="24">
        <f t="shared" si="69"/>
        <v>8546.670000000002</v>
      </c>
      <c r="AG31" s="24">
        <f t="shared" si="69"/>
        <v>8486.7552</v>
      </c>
      <c r="AH31" s="24">
        <f t="shared" si="69"/>
        <v>6044.3460000000005</v>
      </c>
      <c r="AI31" s="24">
        <f t="shared" si="69"/>
        <v>3999.0191999999997</v>
      </c>
      <c r="AJ31" s="24">
        <f t="shared" si="69"/>
        <v>4646.334000000001</v>
      </c>
      <c r="AK31" s="24">
        <f t="shared" si="69"/>
        <v>6569.481600000001</v>
      </c>
      <c r="AL31" s="24">
        <f t="shared" si="69"/>
        <v>4796.708400000001</v>
      </c>
      <c r="AM31" s="24">
        <f t="shared" si="69"/>
        <v>3486.8064000000004</v>
      </c>
      <c r="AN31" s="22" t="s">
        <v>25</v>
      </c>
      <c r="AO31" s="39">
        <f>0.89*1.1</f>
        <v>0.9790000000000001</v>
      </c>
      <c r="AP31" s="24">
        <f aca="true" t="shared" si="70" ref="AP31:BE31">$AO$31*AP39*$B$45</f>
        <v>5689.556400000001</v>
      </c>
      <c r="AQ31" s="24">
        <f t="shared" si="70"/>
        <v>4890.692400000001</v>
      </c>
      <c r="AR31" s="24">
        <f t="shared" si="70"/>
        <v>4828.428</v>
      </c>
      <c r="AS31" s="24">
        <f t="shared" si="70"/>
        <v>4895.391600000001</v>
      </c>
      <c r="AT31" s="24">
        <f t="shared" si="70"/>
        <v>3323.5091999999995</v>
      </c>
      <c r="AU31" s="24">
        <f t="shared" si="70"/>
        <v>4728.57</v>
      </c>
      <c r="AV31" s="24">
        <f t="shared" si="70"/>
        <v>4843.700400000001</v>
      </c>
      <c r="AW31" s="24">
        <f t="shared" si="70"/>
        <v>3836.8968000000004</v>
      </c>
      <c r="AX31" s="24">
        <f t="shared" si="70"/>
        <v>4714.472400000001</v>
      </c>
      <c r="AY31" s="24">
        <f t="shared" si="70"/>
        <v>3806.3520000000003</v>
      </c>
      <c r="AZ31" s="24">
        <f t="shared" si="70"/>
        <v>4816.68</v>
      </c>
      <c r="BA31" s="24">
        <f t="shared" si="70"/>
        <v>6096.037200000001</v>
      </c>
      <c r="BB31" s="24">
        <f t="shared" si="70"/>
        <v>4515.9312</v>
      </c>
      <c r="BC31" s="24">
        <f t="shared" si="70"/>
        <v>8883.8376</v>
      </c>
      <c r="BD31" s="24">
        <f t="shared" si="70"/>
        <v>7059.3732</v>
      </c>
      <c r="BE31" s="24">
        <f t="shared" si="70"/>
        <v>4893.042</v>
      </c>
      <c r="BF31" s="22" t="s">
        <v>25</v>
      </c>
      <c r="BG31" s="39">
        <f>0.89*1.1</f>
        <v>0.9790000000000001</v>
      </c>
      <c r="BH31" s="19">
        <f>$BG$31*BH39*$B$45</f>
        <v>3011.0124000000005</v>
      </c>
      <c r="BI31" s="19">
        <f>$BG$31*BI39*$B$45</f>
        <v>4995.2496</v>
      </c>
      <c r="BJ31" s="22" t="s">
        <v>25</v>
      </c>
      <c r="BK31" s="9">
        <f>0.72*1.1</f>
        <v>0.792</v>
      </c>
      <c r="BL31" s="19">
        <f aca="true" t="shared" si="71" ref="BL31:BQ31">$BK$31*BL39*$B$45</f>
        <v>1513.0367999999999</v>
      </c>
      <c r="BM31" s="19">
        <f t="shared" si="71"/>
        <v>848.7072000000001</v>
      </c>
      <c r="BN31" s="19">
        <f t="shared" si="71"/>
        <v>886.7232000000001</v>
      </c>
      <c r="BO31" s="19">
        <f t="shared" si="71"/>
        <v>2170.7136</v>
      </c>
      <c r="BP31" s="19">
        <f t="shared" si="71"/>
        <v>955.152</v>
      </c>
      <c r="BQ31" s="19">
        <f t="shared" si="71"/>
        <v>975.1103999999999</v>
      </c>
      <c r="BR31" s="22" t="s">
        <v>25</v>
      </c>
      <c r="BS31" s="18">
        <f>0.68*1.1</f>
        <v>0.7480000000000001</v>
      </c>
      <c r="BT31" s="24">
        <f>$BS$31*BT39*$B$45</f>
        <v>4347.076800000001</v>
      </c>
      <c r="BU31" s="24">
        <f>$BS$31*BU39*$B$45</f>
        <v>5212.363200000001</v>
      </c>
      <c r="BV31" s="24">
        <f>$BS$31*BV39*$B$45</f>
        <v>4575.067200000001</v>
      </c>
      <c r="BW31" s="24">
        <f>$BS$31*BW39*$B$45</f>
        <v>4575.067200000001</v>
      </c>
    </row>
    <row r="32" spans="1:75" ht="12.75">
      <c r="A32" s="58" t="s">
        <v>41</v>
      </c>
      <c r="B32" s="58"/>
      <c r="C32" s="58"/>
      <c r="D32" s="58"/>
      <c r="E32" s="58"/>
      <c r="F32" s="58"/>
      <c r="G32" s="7" t="s">
        <v>21</v>
      </c>
      <c r="H32" s="9">
        <f>0.58*1.1</f>
        <v>0.638</v>
      </c>
      <c r="I32" s="24">
        <f aca="true" t="shared" si="72" ref="I32:P32">$H$32*I39*$B$45</f>
        <v>4750.548000000001</v>
      </c>
      <c r="J32" s="24">
        <f t="shared" si="72"/>
        <v>3698.6136</v>
      </c>
      <c r="K32" s="24">
        <f t="shared" si="72"/>
        <v>4722.9864</v>
      </c>
      <c r="L32" s="24">
        <f t="shared" si="72"/>
        <v>2527.2456</v>
      </c>
      <c r="M32" s="24">
        <f t="shared" si="72"/>
        <v>3581.4768000000004</v>
      </c>
      <c r="N32" s="24">
        <f t="shared" si="72"/>
        <v>3555.4464</v>
      </c>
      <c r="O32" s="24">
        <f t="shared" si="72"/>
        <v>3654.2088000000003</v>
      </c>
      <c r="P32" s="24">
        <f t="shared" si="72"/>
        <v>3570.7583999999997</v>
      </c>
      <c r="Q32" s="7" t="s">
        <v>21</v>
      </c>
      <c r="R32" s="9">
        <v>0.58</v>
      </c>
      <c r="S32" s="24">
        <f aca="true" t="shared" si="73" ref="S32:AM32">$R$32*S39*$B$45</f>
        <v>5029.992</v>
      </c>
      <c r="T32" s="24">
        <f t="shared" si="73"/>
        <v>2818.7999999999997</v>
      </c>
      <c r="U32" s="24">
        <f t="shared" si="73"/>
        <v>4166.951999999999</v>
      </c>
      <c r="V32" s="24">
        <f t="shared" si="73"/>
        <v>3974.1599999999994</v>
      </c>
      <c r="W32" s="24">
        <f t="shared" si="73"/>
        <v>3101.3759999999997</v>
      </c>
      <c r="X32" s="24">
        <f t="shared" si="73"/>
        <v>4700.784</v>
      </c>
      <c r="Y32" s="24">
        <f t="shared" si="73"/>
        <v>2224.416</v>
      </c>
      <c r="Z32" s="24">
        <f t="shared" si="73"/>
        <v>5020.248</v>
      </c>
      <c r="AA32" s="24">
        <f t="shared" si="73"/>
        <v>2935.0319999999997</v>
      </c>
      <c r="AB32" s="24">
        <f t="shared" si="73"/>
        <v>5681.447999999999</v>
      </c>
      <c r="AC32" s="24">
        <f t="shared" si="73"/>
        <v>3309.4799999999996</v>
      </c>
      <c r="AD32" s="24">
        <f t="shared" si="73"/>
        <v>3607.3679999999995</v>
      </c>
      <c r="AE32" s="24">
        <f t="shared" si="73"/>
        <v>4086.2159999999994</v>
      </c>
      <c r="AF32" s="24">
        <f t="shared" si="73"/>
        <v>5063.4</v>
      </c>
      <c r="AG32" s="24">
        <f t="shared" si="73"/>
        <v>5027.9039999999995</v>
      </c>
      <c r="AH32" s="24">
        <f t="shared" si="73"/>
        <v>3580.9199999999996</v>
      </c>
      <c r="AI32" s="24">
        <f t="shared" si="73"/>
        <v>2369.1839999999993</v>
      </c>
      <c r="AJ32" s="24">
        <f t="shared" si="73"/>
        <v>2752.68</v>
      </c>
      <c r="AK32" s="24">
        <f t="shared" si="73"/>
        <v>3892.032</v>
      </c>
      <c r="AL32" s="24">
        <f t="shared" si="73"/>
        <v>2841.768</v>
      </c>
      <c r="AM32" s="24">
        <f t="shared" si="73"/>
        <v>2065.728</v>
      </c>
      <c r="AN32" s="20" t="s">
        <v>21</v>
      </c>
      <c r="AO32" s="39">
        <f>0.58*1.1</f>
        <v>0.638</v>
      </c>
      <c r="AP32" s="24">
        <f aca="true" t="shared" si="74" ref="AP32:BE32">$AO$32*AP39*$B$45</f>
        <v>3707.8008</v>
      </c>
      <c r="AQ32" s="24">
        <f t="shared" si="74"/>
        <v>3187.1928</v>
      </c>
      <c r="AR32" s="24">
        <f t="shared" si="74"/>
        <v>3146.616</v>
      </c>
      <c r="AS32" s="24">
        <f t="shared" si="74"/>
        <v>3190.2552</v>
      </c>
      <c r="AT32" s="24">
        <f t="shared" si="74"/>
        <v>2165.8824</v>
      </c>
      <c r="AU32" s="24">
        <f t="shared" si="74"/>
        <v>3081.54</v>
      </c>
      <c r="AV32" s="24">
        <f t="shared" si="74"/>
        <v>3156.5688000000005</v>
      </c>
      <c r="AW32" s="24">
        <f t="shared" si="74"/>
        <v>2500.4496000000004</v>
      </c>
      <c r="AX32" s="24">
        <f t="shared" si="74"/>
        <v>3072.3528</v>
      </c>
      <c r="AY32" s="24">
        <f t="shared" si="74"/>
        <v>2480.5440000000003</v>
      </c>
      <c r="AZ32" s="24">
        <f t="shared" si="74"/>
        <v>3138.96</v>
      </c>
      <c r="BA32" s="24">
        <f t="shared" si="74"/>
        <v>3972.6984</v>
      </c>
      <c r="BB32" s="24">
        <f t="shared" si="74"/>
        <v>2942.9664</v>
      </c>
      <c r="BC32" s="24">
        <f t="shared" si="74"/>
        <v>5789.467200000001</v>
      </c>
      <c r="BD32" s="24">
        <f t="shared" si="74"/>
        <v>4600.4904</v>
      </c>
      <c r="BE32" s="24">
        <f t="shared" si="74"/>
        <v>3188.724</v>
      </c>
      <c r="BF32" s="20" t="s">
        <v>21</v>
      </c>
      <c r="BG32" s="39">
        <f>0.58*1.1</f>
        <v>0.638</v>
      </c>
      <c r="BH32" s="19">
        <f>$BG$32*BH39*$B$45</f>
        <v>1962.2328000000002</v>
      </c>
      <c r="BI32" s="19">
        <f>$BG$32*BI39*$B$45</f>
        <v>3255.3312</v>
      </c>
      <c r="BJ32" s="20" t="s">
        <v>21</v>
      </c>
      <c r="BK32" s="9">
        <f>0.64*1.1</f>
        <v>0.7040000000000001</v>
      </c>
      <c r="BL32" s="19">
        <f aca="true" t="shared" si="75" ref="BL32:BQ32">$BK$32*BL39*$B$45</f>
        <v>1344.9216000000001</v>
      </c>
      <c r="BM32" s="19">
        <f t="shared" si="75"/>
        <v>754.4064000000001</v>
      </c>
      <c r="BN32" s="19">
        <f t="shared" si="75"/>
        <v>788.1984</v>
      </c>
      <c r="BO32" s="19">
        <f t="shared" si="75"/>
        <v>1929.5232000000003</v>
      </c>
      <c r="BP32" s="19">
        <f t="shared" si="75"/>
        <v>849.0240000000001</v>
      </c>
      <c r="BQ32" s="19">
        <f t="shared" si="75"/>
        <v>866.7648</v>
      </c>
      <c r="BR32" s="20" t="s">
        <v>21</v>
      </c>
      <c r="BS32" s="18">
        <f>0.47*1.1</f>
        <v>0.517</v>
      </c>
      <c r="BT32" s="24">
        <f>$BS$32*BT39*$B$45</f>
        <v>3004.5972</v>
      </c>
      <c r="BU32" s="24">
        <f>$BS$32*BU39*$B$45</f>
        <v>3602.6628</v>
      </c>
      <c r="BV32" s="24">
        <f>$BS$32*BV39*$B$45</f>
        <v>3162.1788</v>
      </c>
      <c r="BW32" s="24">
        <f>$BS$32*BW39*$B$45</f>
        <v>3162.1788</v>
      </c>
    </row>
    <row r="33" spans="1:75" ht="12.75">
      <c r="A33" s="58" t="s">
        <v>83</v>
      </c>
      <c r="B33" s="58"/>
      <c r="C33" s="58"/>
      <c r="D33" s="58"/>
      <c r="E33" s="58"/>
      <c r="F33" s="58"/>
      <c r="G33" s="7" t="s">
        <v>21</v>
      </c>
      <c r="H33" s="9">
        <f>0.32*1.1</f>
        <v>0.35200000000000004</v>
      </c>
      <c r="I33" s="24">
        <f aca="true" t="shared" si="76" ref="I33:P33">$H$33*I39*$B$45</f>
        <v>2620.992</v>
      </c>
      <c r="J33" s="24">
        <f t="shared" si="76"/>
        <v>2040.6144000000004</v>
      </c>
      <c r="K33" s="24">
        <f t="shared" si="76"/>
        <v>2605.7856</v>
      </c>
      <c r="L33" s="24">
        <f t="shared" si="76"/>
        <v>1394.3424000000002</v>
      </c>
      <c r="M33" s="24">
        <f t="shared" si="76"/>
        <v>1975.9872</v>
      </c>
      <c r="N33" s="24">
        <f t="shared" si="76"/>
        <v>1961.6256000000003</v>
      </c>
      <c r="O33" s="24">
        <f t="shared" si="76"/>
        <v>2016.1152000000004</v>
      </c>
      <c r="P33" s="24">
        <f t="shared" si="76"/>
        <v>1970.0736</v>
      </c>
      <c r="Q33" s="7" t="s">
        <v>21</v>
      </c>
      <c r="R33" s="9">
        <f>0.32*1.1</f>
        <v>0.35200000000000004</v>
      </c>
      <c r="S33" s="24">
        <f aca="true" t="shared" si="77" ref="S33:AM33">$R$33*S39*$B$45</f>
        <v>3052.6848000000005</v>
      </c>
      <c r="T33" s="24">
        <f t="shared" si="77"/>
        <v>1710.72</v>
      </c>
      <c r="U33" s="24">
        <f t="shared" si="77"/>
        <v>2528.9088</v>
      </c>
      <c r="V33" s="24">
        <f t="shared" si="77"/>
        <v>2411.9040000000005</v>
      </c>
      <c r="W33" s="24">
        <f t="shared" si="77"/>
        <v>1882.2144000000003</v>
      </c>
      <c r="X33" s="24">
        <f t="shared" si="77"/>
        <v>2852.8896</v>
      </c>
      <c r="Y33" s="24">
        <f t="shared" si="77"/>
        <v>1349.9904000000001</v>
      </c>
      <c r="Z33" s="24">
        <f t="shared" si="77"/>
        <v>3046.7712</v>
      </c>
      <c r="AA33" s="24">
        <f t="shared" si="77"/>
        <v>1781.2608</v>
      </c>
      <c r="AB33" s="24">
        <f t="shared" si="77"/>
        <v>3448.0512</v>
      </c>
      <c r="AC33" s="24">
        <f t="shared" si="77"/>
        <v>2008.5120000000002</v>
      </c>
      <c r="AD33" s="24">
        <f t="shared" si="77"/>
        <v>2189.2992</v>
      </c>
      <c r="AE33" s="24">
        <f t="shared" si="77"/>
        <v>2479.9104</v>
      </c>
      <c r="AF33" s="24">
        <f t="shared" si="77"/>
        <v>3072.9600000000005</v>
      </c>
      <c r="AG33" s="24">
        <f t="shared" si="77"/>
        <v>3051.4176</v>
      </c>
      <c r="AH33" s="24">
        <f t="shared" si="77"/>
        <v>2173.248</v>
      </c>
      <c r="AI33" s="24">
        <f t="shared" si="77"/>
        <v>1437.8496</v>
      </c>
      <c r="AJ33" s="24">
        <f t="shared" si="77"/>
        <v>1670.592</v>
      </c>
      <c r="AK33" s="24">
        <f t="shared" si="77"/>
        <v>2362.0608</v>
      </c>
      <c r="AL33" s="24">
        <f t="shared" si="77"/>
        <v>1724.6592000000003</v>
      </c>
      <c r="AM33" s="24">
        <f t="shared" si="77"/>
        <v>1253.6832000000002</v>
      </c>
      <c r="AN33" s="20" t="s">
        <v>21</v>
      </c>
      <c r="AO33" s="39">
        <f>0.32*1.1</f>
        <v>0.35200000000000004</v>
      </c>
      <c r="AP33" s="24">
        <f aca="true" t="shared" si="78" ref="AP33:BE33">$AO$33*AP39*$B$45</f>
        <v>2045.6832000000004</v>
      </c>
      <c r="AQ33" s="24">
        <f t="shared" si="78"/>
        <v>1758.4512000000004</v>
      </c>
      <c r="AR33" s="24">
        <f t="shared" si="78"/>
        <v>1736.0640000000003</v>
      </c>
      <c r="AS33" s="24">
        <f t="shared" si="78"/>
        <v>1760.1408000000001</v>
      </c>
      <c r="AT33" s="24">
        <f t="shared" si="78"/>
        <v>1194.9696</v>
      </c>
      <c r="AU33" s="24">
        <f t="shared" si="78"/>
        <v>1700.16</v>
      </c>
      <c r="AV33" s="24">
        <f t="shared" si="78"/>
        <v>1741.5552000000002</v>
      </c>
      <c r="AW33" s="24">
        <f t="shared" si="78"/>
        <v>1379.5584000000001</v>
      </c>
      <c r="AX33" s="24">
        <f t="shared" si="78"/>
        <v>1695.0912000000003</v>
      </c>
      <c r="AY33" s="24">
        <f t="shared" si="78"/>
        <v>1368.5760000000002</v>
      </c>
      <c r="AZ33" s="24">
        <f t="shared" si="78"/>
        <v>1731.8400000000001</v>
      </c>
      <c r="BA33" s="24">
        <f t="shared" si="78"/>
        <v>2191.8336</v>
      </c>
      <c r="BB33" s="24">
        <f t="shared" si="78"/>
        <v>1623.7056000000002</v>
      </c>
      <c r="BC33" s="24">
        <f t="shared" si="78"/>
        <v>3194.1888000000004</v>
      </c>
      <c r="BD33" s="24">
        <f t="shared" si="78"/>
        <v>2538.2016000000003</v>
      </c>
      <c r="BE33" s="24">
        <f t="shared" si="78"/>
        <v>1759.296</v>
      </c>
      <c r="BF33" s="20" t="s">
        <v>21</v>
      </c>
      <c r="BG33" s="39">
        <f>0.32*1.1</f>
        <v>0.35200000000000004</v>
      </c>
      <c r="BH33" s="19">
        <f>$BG$33*BH39*$B$45</f>
        <v>1082.6112000000003</v>
      </c>
      <c r="BI33" s="19">
        <f>$BG$33*BI39*$B$45</f>
        <v>1796.0448000000001</v>
      </c>
      <c r="BJ33" s="20" t="s">
        <v>21</v>
      </c>
      <c r="BK33" s="9">
        <f>0.32*1.1</f>
        <v>0.35200000000000004</v>
      </c>
      <c r="BL33" s="19">
        <f aca="true" t="shared" si="79" ref="BL33:BQ33">$BK$33*BL39*$B$45</f>
        <v>672.4608000000001</v>
      </c>
      <c r="BM33" s="19">
        <f t="shared" si="79"/>
        <v>377.20320000000004</v>
      </c>
      <c r="BN33" s="19">
        <f t="shared" si="79"/>
        <v>394.0992</v>
      </c>
      <c r="BO33" s="19">
        <f t="shared" si="79"/>
        <v>964.7616000000002</v>
      </c>
      <c r="BP33" s="19">
        <f t="shared" si="79"/>
        <v>424.51200000000006</v>
      </c>
      <c r="BQ33" s="19">
        <f t="shared" si="79"/>
        <v>433.3824</v>
      </c>
      <c r="BR33" s="20" t="s">
        <v>21</v>
      </c>
      <c r="BS33" s="18">
        <f>0.32*1.1</f>
        <v>0.35200000000000004</v>
      </c>
      <c r="BT33" s="24">
        <f>$BS$33*BT39*$B$45</f>
        <v>2045.6832000000004</v>
      </c>
      <c r="BU33" s="24">
        <f>$BS$33*BU39*$B$45</f>
        <v>2452.8768000000005</v>
      </c>
      <c r="BV33" s="24">
        <f>$BS$33*BV39*$B$45</f>
        <v>2152.9728</v>
      </c>
      <c r="BW33" s="24">
        <f>$BS$33*BW39*$B$45</f>
        <v>2152.9728</v>
      </c>
    </row>
    <row r="34" spans="1:75" ht="12.75">
      <c r="A34" s="58" t="s">
        <v>84</v>
      </c>
      <c r="B34" s="58"/>
      <c r="C34" s="58"/>
      <c r="D34" s="58"/>
      <c r="E34" s="58"/>
      <c r="F34" s="58"/>
      <c r="G34" s="7" t="s">
        <v>21</v>
      </c>
      <c r="H34" s="9">
        <v>0</v>
      </c>
      <c r="I34" s="24">
        <f aca="true" t="shared" si="80" ref="I34:P34">$H$34*I39*$B$45</f>
        <v>0</v>
      </c>
      <c r="J34" s="24">
        <f t="shared" si="80"/>
        <v>0</v>
      </c>
      <c r="K34" s="24">
        <f t="shared" si="80"/>
        <v>0</v>
      </c>
      <c r="L34" s="24">
        <f t="shared" si="80"/>
        <v>0</v>
      </c>
      <c r="M34" s="24">
        <f t="shared" si="80"/>
        <v>0</v>
      </c>
      <c r="N34" s="24">
        <f t="shared" si="80"/>
        <v>0</v>
      </c>
      <c r="O34" s="24">
        <f t="shared" si="80"/>
        <v>0</v>
      </c>
      <c r="P34" s="24">
        <f t="shared" si="80"/>
        <v>0</v>
      </c>
      <c r="Q34" s="7" t="s">
        <v>21</v>
      </c>
      <c r="R34" s="9">
        <v>0</v>
      </c>
      <c r="S34" s="24">
        <f aca="true" t="shared" si="81" ref="S34:AM34">$R$34*S39*$B$45</f>
        <v>0</v>
      </c>
      <c r="T34" s="24">
        <f t="shared" si="81"/>
        <v>0</v>
      </c>
      <c r="U34" s="24">
        <f t="shared" si="81"/>
        <v>0</v>
      </c>
      <c r="V34" s="24">
        <f t="shared" si="81"/>
        <v>0</v>
      </c>
      <c r="W34" s="24">
        <f t="shared" si="81"/>
        <v>0</v>
      </c>
      <c r="X34" s="24">
        <f t="shared" si="81"/>
        <v>0</v>
      </c>
      <c r="Y34" s="24">
        <f t="shared" si="81"/>
        <v>0</v>
      </c>
      <c r="Z34" s="24">
        <f t="shared" si="81"/>
        <v>0</v>
      </c>
      <c r="AA34" s="24">
        <f t="shared" si="81"/>
        <v>0</v>
      </c>
      <c r="AB34" s="24">
        <f t="shared" si="81"/>
        <v>0</v>
      </c>
      <c r="AC34" s="24">
        <f t="shared" si="81"/>
        <v>0</v>
      </c>
      <c r="AD34" s="24">
        <f t="shared" si="81"/>
        <v>0</v>
      </c>
      <c r="AE34" s="24">
        <f t="shared" si="81"/>
        <v>0</v>
      </c>
      <c r="AF34" s="24">
        <f t="shared" si="81"/>
        <v>0</v>
      </c>
      <c r="AG34" s="24">
        <f t="shared" si="81"/>
        <v>0</v>
      </c>
      <c r="AH34" s="24">
        <f t="shared" si="81"/>
        <v>0</v>
      </c>
      <c r="AI34" s="24">
        <f t="shared" si="81"/>
        <v>0</v>
      </c>
      <c r="AJ34" s="24">
        <f t="shared" si="81"/>
        <v>0</v>
      </c>
      <c r="AK34" s="24">
        <f t="shared" si="81"/>
        <v>0</v>
      </c>
      <c r="AL34" s="24">
        <f t="shared" si="81"/>
        <v>0</v>
      </c>
      <c r="AM34" s="24">
        <f t="shared" si="81"/>
        <v>0</v>
      </c>
      <c r="AN34" s="20" t="s">
        <v>21</v>
      </c>
      <c r="AO34" s="39">
        <v>0</v>
      </c>
      <c r="AP34" s="24">
        <f aca="true" t="shared" si="82" ref="AP34:BE34">$AO$34*AP39*$B$45</f>
        <v>0</v>
      </c>
      <c r="AQ34" s="24">
        <f t="shared" si="82"/>
        <v>0</v>
      </c>
      <c r="AR34" s="24">
        <f t="shared" si="82"/>
        <v>0</v>
      </c>
      <c r="AS34" s="24">
        <f t="shared" si="82"/>
        <v>0</v>
      </c>
      <c r="AT34" s="24">
        <f t="shared" si="82"/>
        <v>0</v>
      </c>
      <c r="AU34" s="24">
        <f t="shared" si="82"/>
        <v>0</v>
      </c>
      <c r="AV34" s="24">
        <f t="shared" si="82"/>
        <v>0</v>
      </c>
      <c r="AW34" s="24">
        <f t="shared" si="82"/>
        <v>0</v>
      </c>
      <c r="AX34" s="24">
        <f t="shared" si="82"/>
        <v>0</v>
      </c>
      <c r="AY34" s="24">
        <f t="shared" si="82"/>
        <v>0</v>
      </c>
      <c r="AZ34" s="24">
        <f t="shared" si="82"/>
        <v>0</v>
      </c>
      <c r="BA34" s="24">
        <f t="shared" si="82"/>
        <v>0</v>
      </c>
      <c r="BB34" s="24">
        <f t="shared" si="82"/>
        <v>0</v>
      </c>
      <c r="BC34" s="24">
        <f t="shared" si="82"/>
        <v>0</v>
      </c>
      <c r="BD34" s="24">
        <f t="shared" si="82"/>
        <v>0</v>
      </c>
      <c r="BE34" s="24">
        <f t="shared" si="82"/>
        <v>0</v>
      </c>
      <c r="BF34" s="20" t="s">
        <v>21</v>
      </c>
      <c r="BG34" s="39">
        <v>0</v>
      </c>
      <c r="BH34" s="19">
        <f>$BG$34*BH39*$B$45</f>
        <v>0</v>
      </c>
      <c r="BI34" s="19">
        <f>$BG$34*BI39*$B$45</f>
        <v>0</v>
      </c>
      <c r="BJ34" s="20" t="s">
        <v>21</v>
      </c>
      <c r="BK34" s="9">
        <v>0</v>
      </c>
      <c r="BL34" s="19">
        <f aca="true" t="shared" si="83" ref="BL34:BQ34">$BK$34*BL39*$B$45</f>
        <v>0</v>
      </c>
      <c r="BM34" s="19">
        <f t="shared" si="83"/>
        <v>0</v>
      </c>
      <c r="BN34" s="19">
        <f t="shared" si="83"/>
        <v>0</v>
      </c>
      <c r="BO34" s="19">
        <f t="shared" si="83"/>
        <v>0</v>
      </c>
      <c r="BP34" s="19">
        <f t="shared" si="83"/>
        <v>0</v>
      </c>
      <c r="BQ34" s="19">
        <f t="shared" si="83"/>
        <v>0</v>
      </c>
      <c r="BR34" s="20" t="s">
        <v>21</v>
      </c>
      <c r="BS34" s="18">
        <v>0</v>
      </c>
      <c r="BT34" s="24">
        <f>$BS$34*BT39*$B$45</f>
        <v>0</v>
      </c>
      <c r="BU34" s="24">
        <f>$BS$34*BU39*$B$45</f>
        <v>0</v>
      </c>
      <c r="BV34" s="24">
        <f>$BS$34*BV39*$B$45</f>
        <v>0</v>
      </c>
      <c r="BW34" s="24">
        <f>$BS$34*BW39*$B$45</f>
        <v>0</v>
      </c>
    </row>
    <row r="35" spans="1:75" ht="12.75">
      <c r="A35" s="58" t="s">
        <v>85</v>
      </c>
      <c r="B35" s="58"/>
      <c r="C35" s="58"/>
      <c r="D35" s="58"/>
      <c r="E35" s="58"/>
      <c r="F35" s="58"/>
      <c r="G35" s="7" t="s">
        <v>21</v>
      </c>
      <c r="H35" s="9">
        <v>0</v>
      </c>
      <c r="I35" s="24">
        <f aca="true" t="shared" si="84" ref="I35:P35">$H$35*I39*$B$45</f>
        <v>0</v>
      </c>
      <c r="J35" s="24">
        <f t="shared" si="84"/>
        <v>0</v>
      </c>
      <c r="K35" s="24">
        <f t="shared" si="84"/>
        <v>0</v>
      </c>
      <c r="L35" s="24">
        <f t="shared" si="84"/>
        <v>0</v>
      </c>
      <c r="M35" s="24">
        <f t="shared" si="84"/>
        <v>0</v>
      </c>
      <c r="N35" s="24">
        <f t="shared" si="84"/>
        <v>0</v>
      </c>
      <c r="O35" s="24">
        <f t="shared" si="84"/>
        <v>0</v>
      </c>
      <c r="P35" s="24">
        <f t="shared" si="84"/>
        <v>0</v>
      </c>
      <c r="Q35" s="7" t="s">
        <v>21</v>
      </c>
      <c r="R35" s="9">
        <v>0</v>
      </c>
      <c r="S35" s="24">
        <f aca="true" t="shared" si="85" ref="S35:AM35">$R$35*S39*$B$45</f>
        <v>0</v>
      </c>
      <c r="T35" s="24">
        <f t="shared" si="85"/>
        <v>0</v>
      </c>
      <c r="U35" s="24">
        <f t="shared" si="85"/>
        <v>0</v>
      </c>
      <c r="V35" s="24">
        <f t="shared" si="85"/>
        <v>0</v>
      </c>
      <c r="W35" s="24">
        <f t="shared" si="85"/>
        <v>0</v>
      </c>
      <c r="X35" s="24">
        <f t="shared" si="85"/>
        <v>0</v>
      </c>
      <c r="Y35" s="24">
        <f t="shared" si="85"/>
        <v>0</v>
      </c>
      <c r="Z35" s="24">
        <f t="shared" si="85"/>
        <v>0</v>
      </c>
      <c r="AA35" s="24">
        <f t="shared" si="85"/>
        <v>0</v>
      </c>
      <c r="AB35" s="24">
        <f t="shared" si="85"/>
        <v>0</v>
      </c>
      <c r="AC35" s="24">
        <f t="shared" si="85"/>
        <v>0</v>
      </c>
      <c r="AD35" s="24">
        <f t="shared" si="85"/>
        <v>0</v>
      </c>
      <c r="AE35" s="24">
        <f t="shared" si="85"/>
        <v>0</v>
      </c>
      <c r="AF35" s="24">
        <f t="shared" si="85"/>
        <v>0</v>
      </c>
      <c r="AG35" s="24">
        <f t="shared" si="85"/>
        <v>0</v>
      </c>
      <c r="AH35" s="24">
        <f t="shared" si="85"/>
        <v>0</v>
      </c>
      <c r="AI35" s="24">
        <f t="shared" si="85"/>
        <v>0</v>
      </c>
      <c r="AJ35" s="24">
        <f t="shared" si="85"/>
        <v>0</v>
      </c>
      <c r="AK35" s="24">
        <f t="shared" si="85"/>
        <v>0</v>
      </c>
      <c r="AL35" s="24">
        <f t="shared" si="85"/>
        <v>0</v>
      </c>
      <c r="AM35" s="24">
        <f t="shared" si="85"/>
        <v>0</v>
      </c>
      <c r="AN35" s="20" t="s">
        <v>21</v>
      </c>
      <c r="AO35" s="39">
        <v>0</v>
      </c>
      <c r="AP35" s="24">
        <f aca="true" t="shared" si="86" ref="AP35:BE35">$AO$35*AP39*$B$45</f>
        <v>0</v>
      </c>
      <c r="AQ35" s="24">
        <f t="shared" si="86"/>
        <v>0</v>
      </c>
      <c r="AR35" s="24">
        <f t="shared" si="86"/>
        <v>0</v>
      </c>
      <c r="AS35" s="24">
        <f t="shared" si="86"/>
        <v>0</v>
      </c>
      <c r="AT35" s="24">
        <f t="shared" si="86"/>
        <v>0</v>
      </c>
      <c r="AU35" s="24">
        <f t="shared" si="86"/>
        <v>0</v>
      </c>
      <c r="AV35" s="24">
        <f t="shared" si="86"/>
        <v>0</v>
      </c>
      <c r="AW35" s="24">
        <f t="shared" si="86"/>
        <v>0</v>
      </c>
      <c r="AX35" s="24">
        <f t="shared" si="86"/>
        <v>0</v>
      </c>
      <c r="AY35" s="24">
        <f t="shared" si="86"/>
        <v>0</v>
      </c>
      <c r="AZ35" s="24">
        <f t="shared" si="86"/>
        <v>0</v>
      </c>
      <c r="BA35" s="24">
        <f t="shared" si="86"/>
        <v>0</v>
      </c>
      <c r="BB35" s="24">
        <f t="shared" si="86"/>
        <v>0</v>
      </c>
      <c r="BC35" s="24">
        <f t="shared" si="86"/>
        <v>0</v>
      </c>
      <c r="BD35" s="24">
        <f t="shared" si="86"/>
        <v>0</v>
      </c>
      <c r="BE35" s="24">
        <f t="shared" si="86"/>
        <v>0</v>
      </c>
      <c r="BF35" s="20" t="s">
        <v>21</v>
      </c>
      <c r="BG35" s="39">
        <v>0</v>
      </c>
      <c r="BH35" s="19">
        <f>$BG$35*BH39*$B$45</f>
        <v>0</v>
      </c>
      <c r="BI35" s="19">
        <f>$BG$35*BI39*$B$45</f>
        <v>0</v>
      </c>
      <c r="BJ35" s="20" t="s">
        <v>21</v>
      </c>
      <c r="BK35" s="9">
        <v>0</v>
      </c>
      <c r="BL35" s="19">
        <f aca="true" t="shared" si="87" ref="BL35:BQ35">$BK$35*BL39*$B$45</f>
        <v>0</v>
      </c>
      <c r="BM35" s="19">
        <f t="shared" si="87"/>
        <v>0</v>
      </c>
      <c r="BN35" s="19">
        <f t="shared" si="87"/>
        <v>0</v>
      </c>
      <c r="BO35" s="19">
        <f t="shared" si="87"/>
        <v>0</v>
      </c>
      <c r="BP35" s="19">
        <f t="shared" si="87"/>
        <v>0</v>
      </c>
      <c r="BQ35" s="19">
        <f t="shared" si="87"/>
        <v>0</v>
      </c>
      <c r="BR35" s="20" t="s">
        <v>21</v>
      </c>
      <c r="BS35" s="18">
        <v>0</v>
      </c>
      <c r="BT35" s="24">
        <f>$BS$35*BT39*$B$45</f>
        <v>0</v>
      </c>
      <c r="BU35" s="24">
        <f>$BS$35*BU39*$B$45</f>
        <v>0</v>
      </c>
      <c r="BV35" s="24">
        <f>$BS$35*BV39*$B$45</f>
        <v>0</v>
      </c>
      <c r="BW35" s="24">
        <f>$BS$35*BW39*$B$45</f>
        <v>0</v>
      </c>
    </row>
    <row r="36" spans="1:75" ht="12.75">
      <c r="A36" s="57" t="s">
        <v>42</v>
      </c>
      <c r="B36" s="57"/>
      <c r="C36" s="57"/>
      <c r="D36" s="57"/>
      <c r="E36" s="57"/>
      <c r="F36" s="57"/>
      <c r="G36" s="8"/>
      <c r="H36" s="34">
        <v>0</v>
      </c>
      <c r="I36" s="25">
        <f aca="true" t="shared" si="88" ref="I36:P36">$H$36*I39*$B$45</f>
        <v>0</v>
      </c>
      <c r="J36" s="25">
        <f t="shared" si="88"/>
        <v>0</v>
      </c>
      <c r="K36" s="25">
        <f t="shared" si="88"/>
        <v>0</v>
      </c>
      <c r="L36" s="25">
        <f t="shared" si="88"/>
        <v>0</v>
      </c>
      <c r="M36" s="25">
        <f t="shared" si="88"/>
        <v>0</v>
      </c>
      <c r="N36" s="25">
        <f t="shared" si="88"/>
        <v>0</v>
      </c>
      <c r="O36" s="25">
        <f t="shared" si="88"/>
        <v>0</v>
      </c>
      <c r="P36" s="25">
        <f t="shared" si="88"/>
        <v>0</v>
      </c>
      <c r="Q36" s="8"/>
      <c r="R36" s="34">
        <f>0.62*1.1</f>
        <v>0.682</v>
      </c>
      <c r="S36" s="25">
        <f aca="true" t="shared" si="89" ref="S36:AM36">$R$36*S39*$B$45</f>
        <v>5914.576800000001</v>
      </c>
      <c r="T36" s="25">
        <f t="shared" si="89"/>
        <v>3314.5200000000004</v>
      </c>
      <c r="U36" s="25">
        <f t="shared" si="89"/>
        <v>4899.760800000001</v>
      </c>
      <c r="V36" s="25">
        <f t="shared" si="89"/>
        <v>4673.064</v>
      </c>
      <c r="W36" s="25">
        <f t="shared" si="89"/>
        <v>3646.790400000001</v>
      </c>
      <c r="X36" s="25">
        <f t="shared" si="89"/>
        <v>5527.4736</v>
      </c>
      <c r="Y36" s="25">
        <f t="shared" si="89"/>
        <v>2615.6064</v>
      </c>
      <c r="Z36" s="25">
        <f t="shared" si="89"/>
        <v>5903.1192</v>
      </c>
      <c r="AA36" s="25">
        <f t="shared" si="89"/>
        <v>3451.1928</v>
      </c>
      <c r="AB36" s="25">
        <f t="shared" si="89"/>
        <v>6680.5992</v>
      </c>
      <c r="AC36" s="25">
        <f t="shared" si="89"/>
        <v>3891.492</v>
      </c>
      <c r="AD36" s="25">
        <f t="shared" si="89"/>
        <v>4241.7672</v>
      </c>
      <c r="AE36" s="25">
        <f t="shared" si="89"/>
        <v>4804.826400000001</v>
      </c>
      <c r="AF36" s="25">
        <f t="shared" si="89"/>
        <v>5953.860000000001</v>
      </c>
      <c r="AG36" s="25">
        <f t="shared" si="89"/>
        <v>5912.1216</v>
      </c>
      <c r="AH36" s="25">
        <f t="shared" si="89"/>
        <v>4210.668</v>
      </c>
      <c r="AI36" s="25">
        <f t="shared" si="89"/>
        <v>2785.8336</v>
      </c>
      <c r="AJ36" s="25">
        <f t="shared" si="89"/>
        <v>3236.772</v>
      </c>
      <c r="AK36" s="25">
        <f t="shared" si="89"/>
        <v>4576.4928</v>
      </c>
      <c r="AL36" s="25">
        <f t="shared" si="89"/>
        <v>3341.5272000000004</v>
      </c>
      <c r="AM36" s="25">
        <f t="shared" si="89"/>
        <v>2429.0112000000004</v>
      </c>
      <c r="AN36" s="21"/>
      <c r="AO36" s="40">
        <f>0.62*1.1</f>
        <v>0.682</v>
      </c>
      <c r="AP36" s="25">
        <f aca="true" t="shared" si="90" ref="AP36:BE36">$AO$36*AP39*$B$45</f>
        <v>3963.511200000001</v>
      </c>
      <c r="AQ36" s="25">
        <f t="shared" si="90"/>
        <v>3406.9992</v>
      </c>
      <c r="AR36" s="25">
        <f t="shared" si="90"/>
        <v>3363.6240000000003</v>
      </c>
      <c r="AS36" s="25">
        <f t="shared" si="90"/>
        <v>3410.2728000000006</v>
      </c>
      <c r="AT36" s="25">
        <f t="shared" si="90"/>
        <v>2315.2536</v>
      </c>
      <c r="AU36" s="25">
        <f t="shared" si="90"/>
        <v>3294.06</v>
      </c>
      <c r="AV36" s="25">
        <f t="shared" si="90"/>
        <v>3374.2632000000003</v>
      </c>
      <c r="AW36" s="25">
        <f t="shared" si="90"/>
        <v>2672.8944</v>
      </c>
      <c r="AX36" s="25">
        <f t="shared" si="90"/>
        <v>3284.239200000001</v>
      </c>
      <c r="AY36" s="25">
        <f t="shared" si="90"/>
        <v>2651.616</v>
      </c>
      <c r="AZ36" s="25">
        <f t="shared" si="90"/>
        <v>3355.44</v>
      </c>
      <c r="BA36" s="25">
        <f t="shared" si="90"/>
        <v>4246.677600000001</v>
      </c>
      <c r="BB36" s="25">
        <f t="shared" si="90"/>
        <v>3145.9296</v>
      </c>
      <c r="BC36" s="25">
        <f t="shared" si="90"/>
        <v>6188.740800000001</v>
      </c>
      <c r="BD36" s="25">
        <f t="shared" si="90"/>
        <v>4917.765600000001</v>
      </c>
      <c r="BE36" s="25">
        <f t="shared" si="90"/>
        <v>3408.636</v>
      </c>
      <c r="BF36" s="21"/>
      <c r="BG36" s="40">
        <v>0</v>
      </c>
      <c r="BH36" s="25">
        <f>$BG$36*BH39*$B$45</f>
        <v>0</v>
      </c>
      <c r="BI36" s="25">
        <f>$BG$36*BI39*$B$45</f>
        <v>0</v>
      </c>
      <c r="BJ36" s="21"/>
      <c r="BK36" s="34">
        <f>0.62*1.1</f>
        <v>0.682</v>
      </c>
      <c r="BL36" s="25">
        <f aca="true" t="shared" si="91" ref="BL36:BQ36">$BK$36*BL39*$B$45</f>
        <v>1302.8928</v>
      </c>
      <c r="BM36" s="25">
        <f t="shared" si="91"/>
        <v>730.8312</v>
      </c>
      <c r="BN36" s="25">
        <f t="shared" si="91"/>
        <v>763.5672</v>
      </c>
      <c r="BO36" s="25">
        <f t="shared" si="91"/>
        <v>1869.2256000000002</v>
      </c>
      <c r="BP36" s="25">
        <f t="shared" si="91"/>
        <v>822.4920000000002</v>
      </c>
      <c r="BQ36" s="25">
        <f t="shared" si="91"/>
        <v>839.6784</v>
      </c>
      <c r="BR36" s="21"/>
      <c r="BS36" s="23">
        <f>0.62*1.1</f>
        <v>0.682</v>
      </c>
      <c r="BT36" s="25">
        <f>$BS$36*BT39*$B$45</f>
        <v>3963.511200000001</v>
      </c>
      <c r="BU36" s="25">
        <f>$BS$36*BU39*$B$45</f>
        <v>4752.4488</v>
      </c>
      <c r="BV36" s="25">
        <f>$BS$36*BV39*$B$45</f>
        <v>4171.3848</v>
      </c>
      <c r="BW36" s="25">
        <f>$BS$36*BW39*$B$45</f>
        <v>4171.3848</v>
      </c>
    </row>
    <row r="37" spans="1:75" ht="12.75">
      <c r="A37" s="63" t="s">
        <v>82</v>
      </c>
      <c r="B37" s="64"/>
      <c r="C37" s="64"/>
      <c r="D37" s="64"/>
      <c r="E37" s="64"/>
      <c r="F37" s="65"/>
      <c r="G37" s="8"/>
      <c r="H37" s="34">
        <f>1.09*1.1</f>
        <v>1.1990000000000003</v>
      </c>
      <c r="I37" s="25">
        <f aca="true" t="shared" si="92" ref="I37:P37">$H$37*I39*$B$45</f>
        <v>8927.754</v>
      </c>
      <c r="J37" s="25">
        <f t="shared" si="92"/>
        <v>6950.842800000002</v>
      </c>
      <c r="K37" s="25">
        <f t="shared" si="92"/>
        <v>8875.9572</v>
      </c>
      <c r="L37" s="25">
        <f t="shared" si="92"/>
        <v>4749.478800000001</v>
      </c>
      <c r="M37" s="25">
        <f t="shared" si="92"/>
        <v>6730.706400000001</v>
      </c>
      <c r="N37" s="25">
        <f t="shared" si="92"/>
        <v>6681.787200000002</v>
      </c>
      <c r="O37" s="25">
        <f t="shared" si="92"/>
        <v>6867.392400000002</v>
      </c>
      <c r="P37" s="25">
        <f t="shared" si="92"/>
        <v>6710.563200000002</v>
      </c>
      <c r="Q37" s="8"/>
      <c r="R37" s="34">
        <f>1.09*1.1</f>
        <v>1.1990000000000003</v>
      </c>
      <c r="S37" s="25">
        <f aca="true" t="shared" si="93" ref="S37:AM37">$R$37*S39*$B$45</f>
        <v>10398.207600000003</v>
      </c>
      <c r="T37" s="25">
        <f t="shared" si="93"/>
        <v>5827.140000000001</v>
      </c>
      <c r="U37" s="25">
        <f t="shared" si="93"/>
        <v>8614.095600000004</v>
      </c>
      <c r="V37" s="25">
        <f t="shared" si="93"/>
        <v>8215.548000000003</v>
      </c>
      <c r="W37" s="25">
        <f t="shared" si="93"/>
        <v>6411.292800000001</v>
      </c>
      <c r="X37" s="25">
        <f t="shared" si="93"/>
        <v>9717.655200000001</v>
      </c>
      <c r="Y37" s="25">
        <f t="shared" si="93"/>
        <v>4598.404800000001</v>
      </c>
      <c r="Z37" s="25">
        <f t="shared" si="93"/>
        <v>10378.064400000001</v>
      </c>
      <c r="AA37" s="25">
        <f t="shared" si="93"/>
        <v>6067.419600000001</v>
      </c>
      <c r="AB37" s="25">
        <f t="shared" si="93"/>
        <v>11744.924400000004</v>
      </c>
      <c r="AC37" s="25">
        <f t="shared" si="93"/>
        <v>6841.4940000000015</v>
      </c>
      <c r="AD37" s="25">
        <f t="shared" si="93"/>
        <v>7457.300400000001</v>
      </c>
      <c r="AE37" s="25">
        <f t="shared" si="93"/>
        <v>8447.194800000003</v>
      </c>
      <c r="AF37" s="25">
        <f t="shared" si="93"/>
        <v>10467.270000000004</v>
      </c>
      <c r="AG37" s="25">
        <f t="shared" si="93"/>
        <v>10393.891200000002</v>
      </c>
      <c r="AH37" s="25">
        <f t="shared" si="93"/>
        <v>7402.626000000001</v>
      </c>
      <c r="AI37" s="25">
        <f t="shared" si="93"/>
        <v>4897.6752000000015</v>
      </c>
      <c r="AJ37" s="25">
        <f t="shared" si="93"/>
        <v>5690.4540000000015</v>
      </c>
      <c r="AK37" s="25">
        <f t="shared" si="93"/>
        <v>8045.769600000003</v>
      </c>
      <c r="AL37" s="25">
        <f t="shared" si="93"/>
        <v>5874.620400000002</v>
      </c>
      <c r="AM37" s="25">
        <f t="shared" si="93"/>
        <v>4270.358400000001</v>
      </c>
      <c r="AN37" s="21"/>
      <c r="AO37" s="40">
        <f>1.15*1.1</f>
        <v>1.265</v>
      </c>
      <c r="AP37" s="25">
        <f aca="true" t="shared" si="94" ref="AP37:BE37">$AO$37*AP39*$B$45</f>
        <v>7351.674</v>
      </c>
      <c r="AQ37" s="25">
        <f t="shared" si="94"/>
        <v>6319.434</v>
      </c>
      <c r="AR37" s="25">
        <f t="shared" si="94"/>
        <v>6238.98</v>
      </c>
      <c r="AS37" s="25">
        <f t="shared" si="94"/>
        <v>6325.505999999999</v>
      </c>
      <c r="AT37" s="25">
        <f t="shared" si="94"/>
        <v>4294.421999999999</v>
      </c>
      <c r="AU37" s="25">
        <f t="shared" si="94"/>
        <v>6109.95</v>
      </c>
      <c r="AV37" s="25">
        <f t="shared" si="94"/>
        <v>6258.714</v>
      </c>
      <c r="AW37" s="25">
        <f t="shared" si="94"/>
        <v>4957.7880000000005</v>
      </c>
      <c r="AX37" s="25">
        <f t="shared" si="94"/>
        <v>6091.734</v>
      </c>
      <c r="AY37" s="25">
        <f t="shared" si="94"/>
        <v>4918.32</v>
      </c>
      <c r="AZ37" s="25">
        <f t="shared" si="94"/>
        <v>6223.799999999999</v>
      </c>
      <c r="BA37" s="25">
        <f t="shared" si="94"/>
        <v>7876.901999999998</v>
      </c>
      <c r="BB37" s="25">
        <f t="shared" si="94"/>
        <v>5835.191999999999</v>
      </c>
      <c r="BC37" s="25">
        <f t="shared" si="94"/>
        <v>11479.116</v>
      </c>
      <c r="BD37" s="25">
        <f t="shared" si="94"/>
        <v>9121.661999999998</v>
      </c>
      <c r="BE37" s="25">
        <f t="shared" si="94"/>
        <v>6322.469999999999</v>
      </c>
      <c r="BF37" s="21"/>
      <c r="BG37" s="40">
        <f>1.15*1.1</f>
        <v>1.265</v>
      </c>
      <c r="BH37" s="25">
        <f>$BG$37*BH39*$B$45</f>
        <v>3890.634</v>
      </c>
      <c r="BI37" s="25">
        <f>$BG$37*BI39*$B$45</f>
        <v>6454.535999999999</v>
      </c>
      <c r="BJ37" s="21"/>
      <c r="BK37" s="34">
        <f>1.21*1.1</f>
        <v>1.331</v>
      </c>
      <c r="BL37" s="25">
        <f aca="true" t="shared" si="95" ref="BL37:BQ37">$BK$37*BL39*$B$45</f>
        <v>2542.7424</v>
      </c>
      <c r="BM37" s="25">
        <f t="shared" si="95"/>
        <v>1426.2995999999998</v>
      </c>
      <c r="BN37" s="25">
        <f t="shared" si="95"/>
        <v>1490.1876</v>
      </c>
      <c r="BO37" s="25">
        <f t="shared" si="95"/>
        <v>3648.0048</v>
      </c>
      <c r="BP37" s="25">
        <f t="shared" si="95"/>
        <v>1605.1860000000001</v>
      </c>
      <c r="BQ37" s="25">
        <f t="shared" si="95"/>
        <v>1638.7271999999998</v>
      </c>
      <c r="BR37" s="21"/>
      <c r="BS37" s="34">
        <f>0.95*1.1</f>
        <v>1.045</v>
      </c>
      <c r="BT37" s="25">
        <f>$BS$37*BT39*$B$45</f>
        <v>6073.121999999999</v>
      </c>
      <c r="BU37" s="25">
        <f>$BS$37*BU39*$B$45</f>
        <v>7281.978</v>
      </c>
      <c r="BV37" s="25">
        <f>$BS$37*BV39*$B$45</f>
        <v>6391.637999999999</v>
      </c>
      <c r="BW37" s="25">
        <f>$BS$37*BW39*$B$45</f>
        <v>6391.637999999999</v>
      </c>
    </row>
    <row r="38" spans="1:78" ht="12.75">
      <c r="A38" s="61" t="s">
        <v>26</v>
      </c>
      <c r="B38" s="61"/>
      <c r="C38" s="61"/>
      <c r="D38" s="61"/>
      <c r="E38" s="61"/>
      <c r="F38" s="61"/>
      <c r="G38" s="11"/>
      <c r="H38" s="35"/>
      <c r="I38" s="16">
        <f>I29+I24+I15+I10+I36+I37</f>
        <v>121958.034</v>
      </c>
      <c r="J38" s="16">
        <f aca="true" t="shared" si="96" ref="J38:P38">J29+J24+J15+J10+J36+J37</f>
        <v>94952.33880000001</v>
      </c>
      <c r="K38" s="16">
        <f t="shared" si="96"/>
        <v>121250.46120000002</v>
      </c>
      <c r="L38" s="16">
        <f t="shared" si="96"/>
        <v>64880.494800000015</v>
      </c>
      <c r="M38" s="16">
        <f t="shared" si="96"/>
        <v>91945.1544</v>
      </c>
      <c r="N38" s="16">
        <f t="shared" si="96"/>
        <v>91276.89120000001</v>
      </c>
      <c r="O38" s="16">
        <f t="shared" si="96"/>
        <v>93812.3604</v>
      </c>
      <c r="P38" s="16">
        <f t="shared" si="96"/>
        <v>91669.9872</v>
      </c>
      <c r="Q38" s="11"/>
      <c r="R38" s="35"/>
      <c r="S38" s="16">
        <f aca="true" t="shared" si="97" ref="S38:AB38">S29+S24+S15+S10+S36+S37</f>
        <v>147456.81720000005</v>
      </c>
      <c r="T38" s="16">
        <f t="shared" si="97"/>
        <v>82634.58000000002</v>
      </c>
      <c r="U38" s="16">
        <f t="shared" si="97"/>
        <v>122156.35320000003</v>
      </c>
      <c r="V38" s="16">
        <f t="shared" si="97"/>
        <v>116504.55600000001</v>
      </c>
      <c r="W38" s="16">
        <f t="shared" si="97"/>
        <v>90918.4416</v>
      </c>
      <c r="X38" s="16">
        <f t="shared" si="97"/>
        <v>137805.9144</v>
      </c>
      <c r="Y38" s="16">
        <f t="shared" si="97"/>
        <v>65209.90560000002</v>
      </c>
      <c r="Z38" s="16">
        <f t="shared" si="97"/>
        <v>147171.1668</v>
      </c>
      <c r="AA38" s="16">
        <f t="shared" si="97"/>
        <v>86041.98120000001</v>
      </c>
      <c r="AB38" s="16">
        <f t="shared" si="97"/>
        <v>166554.58680000005</v>
      </c>
      <c r="AC38" s="16">
        <f>AC29+AC24+AC15+AC10+AC36+AC37</f>
        <v>97019.11800000002</v>
      </c>
      <c r="AD38" s="16">
        <f aca="true" t="shared" si="98" ref="AD38:AL38">AD29+AD24+AD15+AD10+AD36+AD37</f>
        <v>105751.85880000002</v>
      </c>
      <c r="AE38" s="16">
        <f t="shared" si="98"/>
        <v>119789.53560000003</v>
      </c>
      <c r="AF38" s="16">
        <f t="shared" si="98"/>
        <v>148436.19</v>
      </c>
      <c r="AG38" s="16">
        <f t="shared" si="98"/>
        <v>147395.60640000005</v>
      </c>
      <c r="AH38" s="16">
        <f t="shared" si="98"/>
        <v>104976.52200000001</v>
      </c>
      <c r="AI38" s="16">
        <f t="shared" si="98"/>
        <v>69453.85440000001</v>
      </c>
      <c r="AJ38" s="16">
        <f t="shared" si="98"/>
        <v>80696.23800000001</v>
      </c>
      <c r="AK38" s="16">
        <f t="shared" si="98"/>
        <v>114096.93120000002</v>
      </c>
      <c r="AL38" s="16">
        <f t="shared" si="98"/>
        <v>83307.89880000001</v>
      </c>
      <c r="AM38" s="16">
        <f>AM29+AM24+AM15+AM10+AM36+AM37</f>
        <v>60557.884800000014</v>
      </c>
      <c r="AN38" s="26"/>
      <c r="AO38" s="40"/>
      <c r="AP38" s="16">
        <f>AP29+AP24+AP15+AP10+AP36+AP37</f>
        <v>96594.6036</v>
      </c>
      <c r="AQ38" s="16">
        <f aca="true" t="shared" si="99" ref="AQ38:BA38">AQ29+AQ24+AQ15+AQ10+AQ36+AQ37</f>
        <v>83031.86760000001</v>
      </c>
      <c r="AR38" s="16">
        <f t="shared" si="99"/>
        <v>81974.772</v>
      </c>
      <c r="AS38" s="16">
        <f t="shared" si="99"/>
        <v>83111.6484</v>
      </c>
      <c r="AT38" s="16">
        <f t="shared" si="99"/>
        <v>56424.9708</v>
      </c>
      <c r="AU38" s="16">
        <f t="shared" si="99"/>
        <v>80279.43000000001</v>
      </c>
      <c r="AV38" s="16">
        <f t="shared" si="99"/>
        <v>82234.05960000001</v>
      </c>
      <c r="AW38" s="16">
        <f t="shared" si="99"/>
        <v>65141.02320000001</v>
      </c>
      <c r="AX38" s="16">
        <f t="shared" si="99"/>
        <v>80040.08760000001</v>
      </c>
      <c r="AY38" s="16">
        <f t="shared" si="99"/>
        <v>64622.44800000001</v>
      </c>
      <c r="AZ38" s="16">
        <f t="shared" si="99"/>
        <v>81775.32000000002</v>
      </c>
      <c r="BA38" s="16">
        <f t="shared" si="99"/>
        <v>103495.6428</v>
      </c>
      <c r="BB38" s="16">
        <f>BB29+BB24+BB15+BB10+BB36+BB37</f>
        <v>76669.34879999999</v>
      </c>
      <c r="BC38" s="16">
        <f>BC29+BC24+BC15+BC10+BC36+BC37</f>
        <v>150825.60240000003</v>
      </c>
      <c r="BD38" s="16">
        <f>BD29+BD24+BD15+BD10+BD36+BD37</f>
        <v>119850.70680000001</v>
      </c>
      <c r="BE38" s="16">
        <f>BE29+BE24+BE15+BE10+BE36+BE37</f>
        <v>83071.758</v>
      </c>
      <c r="BF38" s="26"/>
      <c r="BG38" s="40"/>
      <c r="BH38" s="16">
        <f>BH29+BH24+BH15+BH10+BH36+BH37</f>
        <v>49021.98840000001</v>
      </c>
      <c r="BI38" s="16">
        <f>BI29+BI24+BI15+BI10+BI36+BI37</f>
        <v>81327.1536</v>
      </c>
      <c r="BJ38" s="26"/>
      <c r="BK38" s="9"/>
      <c r="BL38" s="16">
        <f aca="true" t="shared" si="100" ref="BL38:BQ38">BL29+BL24+BL15+BL10+BL36+BL37</f>
        <v>33097.68</v>
      </c>
      <c r="BM38" s="16">
        <f t="shared" si="100"/>
        <v>18565.47</v>
      </c>
      <c r="BN38" s="16">
        <f t="shared" si="100"/>
        <v>19397.070000000003</v>
      </c>
      <c r="BO38" s="16">
        <f t="shared" si="100"/>
        <v>47484.36</v>
      </c>
      <c r="BP38" s="16">
        <f t="shared" si="100"/>
        <v>20893.950000000004</v>
      </c>
      <c r="BQ38" s="16">
        <f t="shared" si="100"/>
        <v>21330.540000000005</v>
      </c>
      <c r="BR38" s="26"/>
      <c r="BS38" s="15"/>
      <c r="BT38" s="16">
        <f>BT29+BT24+BT15+BT10+BT36+BT37</f>
        <v>64439.02080000001</v>
      </c>
      <c r="BU38" s="16">
        <f>BU29+BU24+BU15+BU10+BU36+BU37</f>
        <v>77265.61920000002</v>
      </c>
      <c r="BV38" s="16">
        <f>BV29+BV24+BV15+BV10+BV36+BV37</f>
        <v>67818.64320000002</v>
      </c>
      <c r="BW38" s="16">
        <f>BW29+BW24+BW15+BW10+BW36+BW37</f>
        <v>67818.64320000002</v>
      </c>
      <c r="BX38" s="31">
        <f>I38+J38+BY38+K38+L38+M38+N38+O38+P38+AP38+AQ38+AR38+AS38+AT38+AU38+AV38+AW38+AX38+AY38+AZ38+BA38+BH38+BL38+BM38+BN38+BO38+BP38+BT38+BU38+S38+T38+U38+V38+W38+X38+Y38+Z38+AA38+AB38+AC38+AD38+AE38+AF38+AG38+AH38+AI38+AJ38+AK38+AL38+AM38+BB38+BC38+BD38+BE38+BI38+BQ38+BV38+BW38</f>
        <v>5023285.090799999</v>
      </c>
      <c r="BZ38" s="1">
        <f>BX38/12*0.05</f>
        <v>20930.354545</v>
      </c>
    </row>
    <row r="39" spans="1:75" ht="12.75">
      <c r="A39" s="61" t="s">
        <v>27</v>
      </c>
      <c r="B39" s="61"/>
      <c r="C39" s="61"/>
      <c r="D39" s="61"/>
      <c r="E39" s="61"/>
      <c r="F39" s="61"/>
      <c r="G39" s="11"/>
      <c r="H39" s="36"/>
      <c r="I39" s="16">
        <v>620.5</v>
      </c>
      <c r="J39" s="16">
        <v>483.1</v>
      </c>
      <c r="K39" s="16">
        <v>616.9</v>
      </c>
      <c r="L39" s="16">
        <v>330.1</v>
      </c>
      <c r="M39" s="16">
        <v>467.8</v>
      </c>
      <c r="N39" s="16">
        <v>464.4</v>
      </c>
      <c r="O39" s="16">
        <v>477.3</v>
      </c>
      <c r="P39" s="16">
        <v>466.4</v>
      </c>
      <c r="Q39" s="11"/>
      <c r="R39" s="36"/>
      <c r="S39" s="16">
        <v>722.7</v>
      </c>
      <c r="T39" s="16">
        <v>405</v>
      </c>
      <c r="U39" s="16">
        <v>598.7</v>
      </c>
      <c r="V39" s="16">
        <v>571</v>
      </c>
      <c r="W39" s="16">
        <v>445.6</v>
      </c>
      <c r="X39" s="16">
        <v>675.4</v>
      </c>
      <c r="Y39" s="16">
        <v>319.6</v>
      </c>
      <c r="Z39" s="16">
        <v>721.3</v>
      </c>
      <c r="AA39" s="16">
        <v>421.7</v>
      </c>
      <c r="AB39" s="16">
        <v>816.3</v>
      </c>
      <c r="AC39" s="16">
        <v>475.5</v>
      </c>
      <c r="AD39" s="16">
        <v>518.3</v>
      </c>
      <c r="AE39" s="16">
        <v>587.1</v>
      </c>
      <c r="AF39" s="16">
        <v>727.5</v>
      </c>
      <c r="AG39" s="16">
        <v>722.4</v>
      </c>
      <c r="AH39" s="16">
        <v>514.5</v>
      </c>
      <c r="AI39" s="16">
        <v>340.4</v>
      </c>
      <c r="AJ39" s="16">
        <v>395.5</v>
      </c>
      <c r="AK39" s="16">
        <v>559.2</v>
      </c>
      <c r="AL39" s="16">
        <v>408.3</v>
      </c>
      <c r="AM39" s="16">
        <v>296.8</v>
      </c>
      <c r="AN39" s="26"/>
      <c r="AO39" s="41"/>
      <c r="AP39" s="16">
        <v>484.3</v>
      </c>
      <c r="AQ39" s="16">
        <v>416.3</v>
      </c>
      <c r="AR39" s="16">
        <v>411</v>
      </c>
      <c r="AS39" s="16">
        <v>416.7</v>
      </c>
      <c r="AT39" s="16">
        <v>282.9</v>
      </c>
      <c r="AU39" s="16">
        <v>402.5</v>
      </c>
      <c r="AV39" s="16">
        <v>412.3</v>
      </c>
      <c r="AW39" s="16">
        <v>326.6</v>
      </c>
      <c r="AX39" s="16">
        <v>401.3</v>
      </c>
      <c r="AY39" s="16">
        <v>324</v>
      </c>
      <c r="AZ39" s="16">
        <v>410</v>
      </c>
      <c r="BA39" s="16">
        <v>518.9</v>
      </c>
      <c r="BB39" s="16">
        <v>384.4</v>
      </c>
      <c r="BC39" s="16">
        <v>756.2</v>
      </c>
      <c r="BD39" s="16">
        <v>600.9</v>
      </c>
      <c r="BE39" s="16">
        <v>416.5</v>
      </c>
      <c r="BF39" s="26"/>
      <c r="BG39" s="41"/>
      <c r="BH39" s="16">
        <v>256.3</v>
      </c>
      <c r="BI39" s="16">
        <v>425.2</v>
      </c>
      <c r="BJ39" s="26"/>
      <c r="BK39" s="36"/>
      <c r="BL39" s="16">
        <v>159.2</v>
      </c>
      <c r="BM39" s="16">
        <v>89.3</v>
      </c>
      <c r="BN39" s="16">
        <v>93.3</v>
      </c>
      <c r="BO39" s="16">
        <v>228.4</v>
      </c>
      <c r="BP39" s="16">
        <v>100.5</v>
      </c>
      <c r="BQ39" s="16">
        <v>102.6</v>
      </c>
      <c r="BR39" s="26"/>
      <c r="BS39" s="27"/>
      <c r="BT39" s="16">
        <v>484.3</v>
      </c>
      <c r="BU39" s="16">
        <v>580.7</v>
      </c>
      <c r="BV39" s="16">
        <v>509.7</v>
      </c>
      <c r="BW39" s="16">
        <v>509.7</v>
      </c>
    </row>
    <row r="40" spans="1:75" s="12" customFormat="1" ht="25.5" customHeight="1">
      <c r="A40" s="62" t="s">
        <v>28</v>
      </c>
      <c r="B40" s="62"/>
      <c r="C40" s="62"/>
      <c r="D40" s="62"/>
      <c r="E40" s="62"/>
      <c r="F40" s="62"/>
      <c r="G40" s="4"/>
      <c r="H40" s="37">
        <f>H15+H24+H29+H36+H37</f>
        <v>16.379</v>
      </c>
      <c r="I40" s="27">
        <f aca="true" t="shared" si="101" ref="I40:P40">I38/12/I39</f>
        <v>16.379</v>
      </c>
      <c r="J40" s="27">
        <f t="shared" si="101"/>
        <v>16.379</v>
      </c>
      <c r="K40" s="27">
        <f t="shared" si="101"/>
        <v>16.379</v>
      </c>
      <c r="L40" s="27">
        <f t="shared" si="101"/>
        <v>16.379</v>
      </c>
      <c r="M40" s="27">
        <f t="shared" si="101"/>
        <v>16.378999999999998</v>
      </c>
      <c r="N40" s="27">
        <f t="shared" si="101"/>
        <v>16.379000000000005</v>
      </c>
      <c r="O40" s="27">
        <f t="shared" si="101"/>
        <v>16.379</v>
      </c>
      <c r="P40" s="27">
        <f t="shared" si="101"/>
        <v>16.379</v>
      </c>
      <c r="Q40" s="4"/>
      <c r="R40" s="37">
        <f>R15+R24+R29+R36+R37</f>
        <v>17.003000000000004</v>
      </c>
      <c r="S40" s="27">
        <f aca="true" t="shared" si="102" ref="S40:AL40">S38/12/S39</f>
        <v>17.003000000000004</v>
      </c>
      <c r="T40" s="27">
        <f t="shared" si="102"/>
        <v>17.003000000000004</v>
      </c>
      <c r="U40" s="27">
        <f t="shared" si="102"/>
        <v>17.003000000000004</v>
      </c>
      <c r="V40" s="27">
        <f t="shared" si="102"/>
        <v>17.003000000000004</v>
      </c>
      <c r="W40" s="27">
        <f t="shared" si="102"/>
        <v>17.003</v>
      </c>
      <c r="X40" s="27">
        <f t="shared" si="102"/>
        <v>17.003000000000004</v>
      </c>
      <c r="Y40" s="27">
        <f t="shared" si="102"/>
        <v>17.003000000000004</v>
      </c>
      <c r="Z40" s="27">
        <f t="shared" si="102"/>
        <v>17.003</v>
      </c>
      <c r="AA40" s="27">
        <f t="shared" si="102"/>
        <v>17.003000000000004</v>
      </c>
      <c r="AB40" s="27">
        <f t="shared" si="102"/>
        <v>17.003000000000004</v>
      </c>
      <c r="AC40" s="27">
        <f t="shared" si="102"/>
        <v>17.003000000000004</v>
      </c>
      <c r="AD40" s="27">
        <f t="shared" si="102"/>
        <v>17.003000000000004</v>
      </c>
      <c r="AE40" s="27">
        <f t="shared" si="102"/>
        <v>17.003000000000004</v>
      </c>
      <c r="AF40" s="27">
        <f t="shared" si="102"/>
        <v>17.003</v>
      </c>
      <c r="AG40" s="27">
        <f t="shared" si="102"/>
        <v>17.003000000000007</v>
      </c>
      <c r="AH40" s="27">
        <f t="shared" si="102"/>
        <v>17.003000000000004</v>
      </c>
      <c r="AI40" s="27">
        <f t="shared" si="102"/>
        <v>17.003000000000004</v>
      </c>
      <c r="AJ40" s="27">
        <f t="shared" si="102"/>
        <v>17.003</v>
      </c>
      <c r="AK40" s="27">
        <f t="shared" si="102"/>
        <v>17.003000000000004</v>
      </c>
      <c r="AL40" s="27">
        <f t="shared" si="102"/>
        <v>17.003</v>
      </c>
      <c r="AM40" s="27">
        <f>AM38/12/AM39</f>
        <v>17.003000000000004</v>
      </c>
      <c r="AN40" s="27"/>
      <c r="AO40" s="37">
        <f>AO15+AO24+AO29+AO36+AO37</f>
        <v>16.621000000000002</v>
      </c>
      <c r="AP40" s="27">
        <f aca="true" t="shared" si="103" ref="AP40:BA40">AP38/12/AP39</f>
        <v>16.621</v>
      </c>
      <c r="AQ40" s="27">
        <f t="shared" si="103"/>
        <v>16.621000000000002</v>
      </c>
      <c r="AR40" s="27">
        <f t="shared" si="103"/>
        <v>16.621</v>
      </c>
      <c r="AS40" s="27">
        <f t="shared" si="103"/>
        <v>16.621000000000002</v>
      </c>
      <c r="AT40" s="27">
        <f t="shared" si="103"/>
        <v>16.621000000000002</v>
      </c>
      <c r="AU40" s="27">
        <f t="shared" si="103"/>
        <v>16.621000000000002</v>
      </c>
      <c r="AV40" s="27">
        <f t="shared" si="103"/>
        <v>16.621</v>
      </c>
      <c r="AW40" s="27">
        <f t="shared" si="103"/>
        <v>16.621000000000002</v>
      </c>
      <c r="AX40" s="27">
        <f t="shared" si="103"/>
        <v>16.621000000000002</v>
      </c>
      <c r="AY40" s="27">
        <f t="shared" si="103"/>
        <v>16.621000000000002</v>
      </c>
      <c r="AZ40" s="27">
        <f t="shared" si="103"/>
        <v>16.621000000000002</v>
      </c>
      <c r="BA40" s="27">
        <f t="shared" si="103"/>
        <v>16.621</v>
      </c>
      <c r="BB40" s="27">
        <f>BB38/12/BB39</f>
        <v>16.621</v>
      </c>
      <c r="BC40" s="27">
        <f>BC38/12/BC39</f>
        <v>16.621000000000002</v>
      </c>
      <c r="BD40" s="27">
        <f>BD38/12/BD39</f>
        <v>16.621000000000002</v>
      </c>
      <c r="BE40" s="27">
        <f>BE38/12/BE39</f>
        <v>16.621</v>
      </c>
      <c r="BF40" s="27"/>
      <c r="BG40" s="37">
        <f>BG15+BG24+BG29+BG36+BG37</f>
        <v>15.939000000000002</v>
      </c>
      <c r="BH40" s="27">
        <f>BH38/12/BH39</f>
        <v>15.939000000000004</v>
      </c>
      <c r="BI40" s="27">
        <f>BI38/12/BI39</f>
        <v>15.939000000000002</v>
      </c>
      <c r="BJ40" s="27"/>
      <c r="BK40" s="37">
        <f>BK15+BK24+BK29+BK36+BK37</f>
        <v>17.325000000000003</v>
      </c>
      <c r="BL40" s="27">
        <f aca="true" t="shared" si="104" ref="BL40:BQ40">BL38/12/BL39</f>
        <v>17.325</v>
      </c>
      <c r="BM40" s="27">
        <f t="shared" si="104"/>
        <v>17.325000000000003</v>
      </c>
      <c r="BN40" s="27">
        <f t="shared" si="104"/>
        <v>17.325000000000003</v>
      </c>
      <c r="BO40" s="27">
        <f t="shared" si="104"/>
        <v>17.325</v>
      </c>
      <c r="BP40" s="27">
        <f t="shared" si="104"/>
        <v>17.325000000000003</v>
      </c>
      <c r="BQ40" s="27">
        <f t="shared" si="104"/>
        <v>17.325000000000003</v>
      </c>
      <c r="BR40" s="27"/>
      <c r="BS40" s="37">
        <f>BS15+BS24+BS29+BS36+BS37</f>
        <v>11.088000000000003</v>
      </c>
      <c r="BT40" s="27">
        <f>BT38/12/BT39</f>
        <v>11.088000000000003</v>
      </c>
      <c r="BU40" s="27">
        <f>BU38/12/BU39</f>
        <v>11.088000000000003</v>
      </c>
      <c r="BV40" s="27">
        <f>BV38/12/BV39</f>
        <v>11.088000000000005</v>
      </c>
      <c r="BW40" s="27">
        <f>BW38/12/BW39</f>
        <v>11.088000000000005</v>
      </c>
    </row>
    <row r="42" ht="12.75" customHeight="1" hidden="1"/>
    <row r="45" spans="1:2" ht="12.75">
      <c r="A45" s="1" t="s">
        <v>43</v>
      </c>
      <c r="B45" s="1">
        <v>12</v>
      </c>
    </row>
  </sheetData>
  <sheetProtection/>
  <mergeCells count="43">
    <mergeCell ref="A38:F38"/>
    <mergeCell ref="A39:F39"/>
    <mergeCell ref="A40:F40"/>
    <mergeCell ref="A32:F32"/>
    <mergeCell ref="A33:F33"/>
    <mergeCell ref="A34:F34"/>
    <mergeCell ref="A35:F35"/>
    <mergeCell ref="A36:F36"/>
    <mergeCell ref="A37:F37"/>
    <mergeCell ref="A26:F26"/>
    <mergeCell ref="A27:F27"/>
    <mergeCell ref="A28:F28"/>
    <mergeCell ref="A29:F29"/>
    <mergeCell ref="A30:F30"/>
    <mergeCell ref="A31:F31"/>
    <mergeCell ref="A20:F20"/>
    <mergeCell ref="A21:F21"/>
    <mergeCell ref="A22:F22"/>
    <mergeCell ref="A23:F23"/>
    <mergeCell ref="A24:F24"/>
    <mergeCell ref="A25:F25"/>
    <mergeCell ref="A14:F14"/>
    <mergeCell ref="A15:F15"/>
    <mergeCell ref="A16:F16"/>
    <mergeCell ref="A17:F17"/>
    <mergeCell ref="A18:F18"/>
    <mergeCell ref="A19:F19"/>
    <mergeCell ref="BJ8:BP8"/>
    <mergeCell ref="BR8:BW8"/>
    <mergeCell ref="A10:F10"/>
    <mergeCell ref="A11:F11"/>
    <mergeCell ref="A12:F12"/>
    <mergeCell ref="A13:F13"/>
    <mergeCell ref="A1:H1"/>
    <mergeCell ref="A2:H2"/>
    <mergeCell ref="A3:H3"/>
    <mergeCell ref="A4:H4"/>
    <mergeCell ref="A7:F9"/>
    <mergeCell ref="G7:BP7"/>
    <mergeCell ref="G8:P8"/>
    <mergeCell ref="Q8:AM8"/>
    <mergeCell ref="AN8:BE8"/>
    <mergeCell ref="BF8:BI8"/>
  </mergeCells>
  <printOptions/>
  <pageMargins left="0.4330708661417323" right="0.11811023622047245" top="0.2362204724409449" bottom="0.3937007874015748" header="0.5118110236220472" footer="0.5118110236220472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мэрия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Бердникова Л.Ф.</dc:creator>
  <cp:keywords/>
  <dc:description/>
  <cp:lastModifiedBy>Галина Александровна Шевченко</cp:lastModifiedBy>
  <cp:lastPrinted>2014-05-06T11:05:58Z</cp:lastPrinted>
  <dcterms:modified xsi:type="dcterms:W3CDTF">2014-06-04T12:43:27Z</dcterms:modified>
  <cp:category/>
  <cp:version/>
  <cp:contentType/>
  <cp:contentStatus/>
</cp:coreProperties>
</file>